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okumenty\PHA\akce\_Skupina N1\2017\17-NO-02-003_Beroun_chodniky_a_cyklo_v_ul_Plzenska\DSP_aktualizace_DSP_11-2018\I_Rozpocet\"/>
    </mc:Choice>
  </mc:AlternateContent>
  <bookViews>
    <workbookView xWindow="0" yWindow="0" windowWidth="28800" windowHeight="12225" tabRatio="718"/>
  </bookViews>
  <sheets>
    <sheet name="Rekapitulace stavby" sheetId="1" r:id="rId1"/>
    <sheet name="SO 155-V - Chodníky a cyk..." sheetId="5" r:id="rId2"/>
    <sheet name="SO 160.1 - Vjezdy na pozemky" sheetId="2" r:id="rId3"/>
    <sheet name="SO 422 - Veř.osvětlení_souhrn" sheetId="3" r:id="rId4"/>
    <sheet name="SO 422 - Veř.osvětlení_položky" sheetId="6" r:id="rId5"/>
    <sheet name="Pokyny pro vyplnění" sheetId="4" r:id="rId6"/>
  </sheets>
  <externalReferences>
    <externalReference r:id="rId7"/>
  </externalReferences>
  <definedNames>
    <definedName name="_xlnm._FilterDatabase" localSheetId="1" hidden="1">'SO 155-V - Chodníky a cyk...'!$C$82:$K$220</definedName>
    <definedName name="_xlnm._FilterDatabase" localSheetId="2" hidden="1">'SO 160.1 - Vjezdy na pozemky'!$C$80:$K$158</definedName>
    <definedName name="_xlnm._FilterDatabase" localSheetId="3" hidden="1">'SO 422 - Veř.osvětlení_souhrn'!$C$77:$K$81</definedName>
    <definedName name="_xlnm.Print_Titles" localSheetId="0">'Rekapitulace stavby'!$49:$49</definedName>
    <definedName name="_xlnm.Print_Titles" localSheetId="1">'SO 155-V - Chodníky a cyk...'!$82:$82</definedName>
    <definedName name="_xlnm.Print_Titles" localSheetId="2">'SO 160.1 - Vjezdy na pozemky'!$80:$80</definedName>
    <definedName name="_xlnm.Print_Titles" localSheetId="3">'SO 422 - Veř.osvětlení_souhrn'!$77:$77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155-V - Chodníky a cyk...'!$C$4:$J$36,'SO 155-V - Chodníky a cyk...'!$C$42:$J$64,'SO 155-V - Chodníky a cyk...'!$C$70:$K$220</definedName>
    <definedName name="_xlnm.Print_Area" localSheetId="2">'SO 160.1 - Vjezdy na pozemky'!$C$4:$J$36,'SO 160.1 - Vjezdy na pozemky'!$C$42:$J$62,'SO 160.1 - Vjezdy na pozemky'!$C$68:$K$158</definedName>
    <definedName name="_xlnm.Print_Area" localSheetId="3">'SO 422 - Veř.osvětlení_souhrn'!$C$4:$J$36,'SO 422 - Veř.osvětlení_souhrn'!$C$42:$J$59,'SO 422 - Veř.osvětlení_souhrn'!$C$65:$K$81</definedName>
  </definedNames>
  <calcPr calcId="152511"/>
</workbook>
</file>

<file path=xl/calcChain.xml><?xml version="1.0" encoding="utf-8"?>
<calcChain xmlns="http://schemas.openxmlformats.org/spreadsheetml/2006/main">
  <c r="G70" i="6" l="1"/>
  <c r="G69" i="6"/>
  <c r="G68" i="6"/>
  <c r="G67" i="6"/>
  <c r="G66" i="6"/>
  <c r="G65" i="6"/>
  <c r="G64" i="6"/>
  <c r="G71" i="6" s="1"/>
  <c r="G7" i="6" s="1"/>
  <c r="G8" i="6" s="1"/>
  <c r="G59" i="6"/>
  <c r="G58" i="6"/>
  <c r="G57" i="6"/>
  <c r="G56" i="6"/>
  <c r="G55" i="6"/>
  <c r="G54" i="6"/>
  <c r="G53" i="6"/>
  <c r="G52" i="6"/>
  <c r="G51" i="6"/>
  <c r="G50" i="6"/>
  <c r="G49" i="6"/>
  <c r="G60" i="6" s="1"/>
  <c r="G6" i="6" s="1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45" i="6" s="1"/>
  <c r="G5" i="6" s="1"/>
  <c r="AS51" i="1" l="1"/>
  <c r="AU52" i="1"/>
  <c r="AY52" i="1"/>
  <c r="AZ52" i="1"/>
  <c r="AX53" i="1"/>
  <c r="AY53" i="1"/>
  <c r="AX54" i="1"/>
  <c r="AY54" i="1"/>
  <c r="BK220" i="5" l="1"/>
  <c r="BK219" i="5" s="1"/>
  <c r="BI220" i="5"/>
  <c r="BH220" i="5"/>
  <c r="BG220" i="5"/>
  <c r="BF220" i="5"/>
  <c r="T220" i="5"/>
  <c r="T219" i="5" s="1"/>
  <c r="R220" i="5"/>
  <c r="R219" i="5" s="1"/>
  <c r="P220" i="5"/>
  <c r="P219" i="5" s="1"/>
  <c r="J220" i="5"/>
  <c r="BE220" i="5" s="1"/>
  <c r="BK217" i="5"/>
  <c r="BI217" i="5"/>
  <c r="BH217" i="5"/>
  <c r="BG217" i="5"/>
  <c r="BF217" i="5"/>
  <c r="T217" i="5"/>
  <c r="R217" i="5"/>
  <c r="P217" i="5"/>
  <c r="J217" i="5"/>
  <c r="BE217" i="5" s="1"/>
  <c r="BK211" i="5"/>
  <c r="BI211" i="5"/>
  <c r="BH211" i="5"/>
  <c r="BG211" i="5"/>
  <c r="BF211" i="5"/>
  <c r="T211" i="5"/>
  <c r="R211" i="5"/>
  <c r="P211" i="5"/>
  <c r="J211" i="5"/>
  <c r="BE211" i="5" s="1"/>
  <c r="BK205" i="5"/>
  <c r="BI205" i="5"/>
  <c r="BH205" i="5"/>
  <c r="BG205" i="5"/>
  <c r="BF205" i="5"/>
  <c r="T205" i="5"/>
  <c r="R205" i="5"/>
  <c r="P205" i="5"/>
  <c r="J205" i="5"/>
  <c r="BE205" i="5" s="1"/>
  <c r="BK199" i="5"/>
  <c r="BI199" i="5"/>
  <c r="BH199" i="5"/>
  <c r="BG199" i="5"/>
  <c r="BF199" i="5"/>
  <c r="T199" i="5"/>
  <c r="R199" i="5"/>
  <c r="P199" i="5"/>
  <c r="J199" i="5"/>
  <c r="BE199" i="5" s="1"/>
  <c r="BK197" i="5"/>
  <c r="BI197" i="5"/>
  <c r="BH197" i="5"/>
  <c r="BG197" i="5"/>
  <c r="BF197" i="5"/>
  <c r="T197" i="5"/>
  <c r="R197" i="5"/>
  <c r="P197" i="5"/>
  <c r="J197" i="5"/>
  <c r="BE197" i="5" s="1"/>
  <c r="BK193" i="5"/>
  <c r="BI193" i="5"/>
  <c r="BH193" i="5"/>
  <c r="BG193" i="5"/>
  <c r="BF193" i="5"/>
  <c r="T193" i="5"/>
  <c r="R193" i="5"/>
  <c r="P193" i="5"/>
  <c r="J193" i="5"/>
  <c r="BE193" i="5" s="1"/>
  <c r="BK190" i="5"/>
  <c r="BI190" i="5"/>
  <c r="BH190" i="5"/>
  <c r="BG190" i="5"/>
  <c r="BF190" i="5"/>
  <c r="T190" i="5"/>
  <c r="R190" i="5"/>
  <c r="P190" i="5"/>
  <c r="J190" i="5"/>
  <c r="BE190" i="5" s="1"/>
  <c r="BK188" i="5"/>
  <c r="BI188" i="5"/>
  <c r="BH188" i="5"/>
  <c r="BG188" i="5"/>
  <c r="BF188" i="5"/>
  <c r="T188" i="5"/>
  <c r="R188" i="5"/>
  <c r="P188" i="5"/>
  <c r="J188" i="5"/>
  <c r="BE188" i="5" s="1"/>
  <c r="BK186" i="5"/>
  <c r="BI186" i="5"/>
  <c r="BH186" i="5"/>
  <c r="BG186" i="5"/>
  <c r="BF186" i="5"/>
  <c r="T186" i="5"/>
  <c r="R186" i="5"/>
  <c r="P186" i="5"/>
  <c r="J186" i="5"/>
  <c r="BE186" i="5" s="1"/>
  <c r="BK184" i="5"/>
  <c r="BI184" i="5"/>
  <c r="BH184" i="5"/>
  <c r="BG184" i="5"/>
  <c r="BF184" i="5"/>
  <c r="T184" i="5"/>
  <c r="R184" i="5"/>
  <c r="P184" i="5"/>
  <c r="J184" i="5"/>
  <c r="BE184" i="5" s="1"/>
  <c r="BK180" i="5"/>
  <c r="BI180" i="5"/>
  <c r="BH180" i="5"/>
  <c r="BG180" i="5"/>
  <c r="BF180" i="5"/>
  <c r="T180" i="5"/>
  <c r="R180" i="5"/>
  <c r="P180" i="5"/>
  <c r="J180" i="5"/>
  <c r="BE180" i="5" s="1"/>
  <c r="BK178" i="5"/>
  <c r="BK177" i="5" s="1"/>
  <c r="BI178" i="5"/>
  <c r="BH178" i="5"/>
  <c r="BG178" i="5"/>
  <c r="BF178" i="5"/>
  <c r="T178" i="5"/>
  <c r="T177" i="5" s="1"/>
  <c r="R178" i="5"/>
  <c r="R177" i="5" s="1"/>
  <c r="P178" i="5"/>
  <c r="P177" i="5" s="1"/>
  <c r="J178" i="5"/>
  <c r="BE178" i="5" s="1"/>
  <c r="BK175" i="5"/>
  <c r="BI175" i="5"/>
  <c r="BH175" i="5"/>
  <c r="BG175" i="5"/>
  <c r="BF175" i="5"/>
  <c r="T175" i="5"/>
  <c r="R175" i="5"/>
  <c r="P175" i="5"/>
  <c r="J175" i="5"/>
  <c r="BE175" i="5" s="1"/>
  <c r="BK173" i="5"/>
  <c r="BI173" i="5"/>
  <c r="BH173" i="5"/>
  <c r="BG173" i="5"/>
  <c r="BF173" i="5"/>
  <c r="T173" i="5"/>
  <c r="R173" i="5"/>
  <c r="P173" i="5"/>
  <c r="J173" i="5"/>
  <c r="BE173" i="5" s="1"/>
  <c r="BK171" i="5"/>
  <c r="BI171" i="5"/>
  <c r="BH171" i="5"/>
  <c r="BG171" i="5"/>
  <c r="BF171" i="5"/>
  <c r="T171" i="5"/>
  <c r="R171" i="5"/>
  <c r="P171" i="5"/>
  <c r="J171" i="5"/>
  <c r="BE171" i="5" s="1"/>
  <c r="BK169" i="5"/>
  <c r="BI169" i="5"/>
  <c r="BH169" i="5"/>
  <c r="BG169" i="5"/>
  <c r="BF169" i="5"/>
  <c r="T169" i="5"/>
  <c r="R169" i="5"/>
  <c r="P169" i="5"/>
  <c r="J169" i="5"/>
  <c r="BE169" i="5" s="1"/>
  <c r="BK164" i="5"/>
  <c r="BI164" i="5"/>
  <c r="BH164" i="5"/>
  <c r="BG164" i="5"/>
  <c r="BF164" i="5"/>
  <c r="T164" i="5"/>
  <c r="R164" i="5"/>
  <c r="P164" i="5"/>
  <c r="J164" i="5"/>
  <c r="BE164" i="5" s="1"/>
  <c r="BK162" i="5"/>
  <c r="BI162" i="5"/>
  <c r="BH162" i="5"/>
  <c r="BG162" i="5"/>
  <c r="BF162" i="5"/>
  <c r="T162" i="5"/>
  <c r="R162" i="5"/>
  <c r="P162" i="5"/>
  <c r="J162" i="5"/>
  <c r="BE162" i="5" s="1"/>
  <c r="BK160" i="5"/>
  <c r="BI160" i="5"/>
  <c r="BH160" i="5"/>
  <c r="BG160" i="5"/>
  <c r="BF160" i="5"/>
  <c r="T160" i="5"/>
  <c r="R160" i="5"/>
  <c r="P160" i="5"/>
  <c r="J160" i="5"/>
  <c r="BE160" i="5" s="1"/>
  <c r="BK158" i="5"/>
  <c r="BI158" i="5"/>
  <c r="BH158" i="5"/>
  <c r="BG158" i="5"/>
  <c r="BF158" i="5"/>
  <c r="T158" i="5"/>
  <c r="R158" i="5"/>
  <c r="P158" i="5"/>
  <c r="J158" i="5"/>
  <c r="BE158" i="5" s="1"/>
  <c r="BK154" i="5"/>
  <c r="BI154" i="5"/>
  <c r="BH154" i="5"/>
  <c r="BG154" i="5"/>
  <c r="BF154" i="5"/>
  <c r="T154" i="5"/>
  <c r="R154" i="5"/>
  <c r="P154" i="5"/>
  <c r="J154" i="5"/>
  <c r="BE154" i="5" s="1"/>
  <c r="BK152" i="5"/>
  <c r="BI152" i="5"/>
  <c r="BH152" i="5"/>
  <c r="BG152" i="5"/>
  <c r="BF152" i="5"/>
  <c r="T152" i="5"/>
  <c r="R152" i="5"/>
  <c r="P152" i="5"/>
  <c r="J152" i="5"/>
  <c r="BE152" i="5" s="1"/>
  <c r="BK150" i="5"/>
  <c r="BI150" i="5"/>
  <c r="BH150" i="5"/>
  <c r="BG150" i="5"/>
  <c r="BF150" i="5"/>
  <c r="T150" i="5"/>
  <c r="R150" i="5"/>
  <c r="P150" i="5"/>
  <c r="J150" i="5"/>
  <c r="BE150" i="5" s="1"/>
  <c r="BK145" i="5"/>
  <c r="BI145" i="5"/>
  <c r="BH145" i="5"/>
  <c r="BG145" i="5"/>
  <c r="BF145" i="5"/>
  <c r="T145" i="5"/>
  <c r="R145" i="5"/>
  <c r="P145" i="5"/>
  <c r="J145" i="5"/>
  <c r="BE145" i="5" s="1"/>
  <c r="BK141" i="5"/>
  <c r="BI141" i="5"/>
  <c r="BH141" i="5"/>
  <c r="BG141" i="5"/>
  <c r="BF141" i="5"/>
  <c r="T141" i="5"/>
  <c r="R141" i="5"/>
  <c r="P141" i="5"/>
  <c r="J141" i="5"/>
  <c r="BE141" i="5" s="1"/>
  <c r="BK136" i="5"/>
  <c r="BI136" i="5"/>
  <c r="BH136" i="5"/>
  <c r="BG136" i="5"/>
  <c r="BF136" i="5"/>
  <c r="T136" i="5"/>
  <c r="R136" i="5"/>
  <c r="P136" i="5"/>
  <c r="J136" i="5"/>
  <c r="BE136" i="5" s="1"/>
  <c r="BK135" i="5"/>
  <c r="BI135" i="5"/>
  <c r="BH135" i="5"/>
  <c r="BG135" i="5"/>
  <c r="BF135" i="5"/>
  <c r="T135" i="5"/>
  <c r="R135" i="5"/>
  <c r="P135" i="5"/>
  <c r="J135" i="5"/>
  <c r="BE135" i="5" s="1"/>
  <c r="BK133" i="5"/>
  <c r="BI133" i="5"/>
  <c r="BH133" i="5"/>
  <c r="BG133" i="5"/>
  <c r="BF133" i="5"/>
  <c r="T133" i="5"/>
  <c r="R133" i="5"/>
  <c r="P133" i="5"/>
  <c r="J133" i="5"/>
  <c r="BE133" i="5" s="1"/>
  <c r="BK131" i="5"/>
  <c r="BI131" i="5"/>
  <c r="BH131" i="5"/>
  <c r="BG131" i="5"/>
  <c r="BF131" i="5"/>
  <c r="T131" i="5"/>
  <c r="R131" i="5"/>
  <c r="P131" i="5"/>
  <c r="J131" i="5"/>
  <c r="BE131" i="5" s="1"/>
  <c r="BK129" i="5"/>
  <c r="BI129" i="5"/>
  <c r="BH129" i="5"/>
  <c r="BG129" i="5"/>
  <c r="BF129" i="5"/>
  <c r="T129" i="5"/>
  <c r="R129" i="5"/>
  <c r="P129" i="5"/>
  <c r="J129" i="5"/>
  <c r="BE129" i="5" s="1"/>
  <c r="BK126" i="5"/>
  <c r="BI126" i="5"/>
  <c r="BH126" i="5"/>
  <c r="BG126" i="5"/>
  <c r="BF126" i="5"/>
  <c r="T126" i="5"/>
  <c r="R126" i="5"/>
  <c r="P126" i="5"/>
  <c r="J126" i="5"/>
  <c r="BE126" i="5" s="1"/>
  <c r="BK124" i="5"/>
  <c r="BI124" i="5"/>
  <c r="BH124" i="5"/>
  <c r="BG124" i="5"/>
  <c r="BF124" i="5"/>
  <c r="T124" i="5"/>
  <c r="R124" i="5"/>
  <c r="P124" i="5"/>
  <c r="J124" i="5"/>
  <c r="BE124" i="5" s="1"/>
  <c r="BK122" i="5"/>
  <c r="BI122" i="5"/>
  <c r="BH122" i="5"/>
  <c r="BG122" i="5"/>
  <c r="BF122" i="5"/>
  <c r="T122" i="5"/>
  <c r="R122" i="5"/>
  <c r="P122" i="5"/>
  <c r="J122" i="5"/>
  <c r="BE122" i="5" s="1"/>
  <c r="BK120" i="5"/>
  <c r="BI120" i="5"/>
  <c r="BH120" i="5"/>
  <c r="BG120" i="5"/>
  <c r="BF120" i="5"/>
  <c r="T120" i="5"/>
  <c r="R120" i="5"/>
  <c r="P120" i="5"/>
  <c r="J120" i="5"/>
  <c r="BE120" i="5" s="1"/>
  <c r="BK118" i="5"/>
  <c r="BI118" i="5"/>
  <c r="BH118" i="5"/>
  <c r="BG118" i="5"/>
  <c r="BF118" i="5"/>
  <c r="T118" i="5"/>
  <c r="R118" i="5"/>
  <c r="P118" i="5"/>
  <c r="J118" i="5"/>
  <c r="BE118" i="5" s="1"/>
  <c r="BK116" i="5"/>
  <c r="BI116" i="5"/>
  <c r="BH116" i="5"/>
  <c r="BG116" i="5"/>
  <c r="BF116" i="5"/>
  <c r="BE116" i="5"/>
  <c r="T116" i="5"/>
  <c r="R116" i="5"/>
  <c r="P116" i="5"/>
  <c r="J116" i="5"/>
  <c r="BK113" i="5"/>
  <c r="BI113" i="5"/>
  <c r="BH113" i="5"/>
  <c r="BG113" i="5"/>
  <c r="BF113" i="5"/>
  <c r="T113" i="5"/>
  <c r="R113" i="5"/>
  <c r="P113" i="5"/>
  <c r="J113" i="5"/>
  <c r="BE113" i="5" s="1"/>
  <c r="BK111" i="5"/>
  <c r="BI111" i="5"/>
  <c r="BH111" i="5"/>
  <c r="BG111" i="5"/>
  <c r="BF111" i="5"/>
  <c r="T111" i="5"/>
  <c r="R111" i="5"/>
  <c r="P111" i="5"/>
  <c r="J111" i="5"/>
  <c r="BE111" i="5" s="1"/>
  <c r="BK108" i="5"/>
  <c r="BI108" i="5"/>
  <c r="BH108" i="5"/>
  <c r="BG108" i="5"/>
  <c r="BF108" i="5"/>
  <c r="T108" i="5"/>
  <c r="R108" i="5"/>
  <c r="P108" i="5"/>
  <c r="J108" i="5"/>
  <c r="BE108" i="5" s="1"/>
  <c r="BK106" i="5"/>
  <c r="BI106" i="5"/>
  <c r="BH106" i="5"/>
  <c r="BG106" i="5"/>
  <c r="BF106" i="5"/>
  <c r="T106" i="5"/>
  <c r="R106" i="5"/>
  <c r="P106" i="5"/>
  <c r="J106" i="5"/>
  <c r="BE106" i="5" s="1"/>
  <c r="BK104" i="5"/>
  <c r="BI104" i="5"/>
  <c r="BH104" i="5"/>
  <c r="BG104" i="5"/>
  <c r="BF104" i="5"/>
  <c r="T104" i="5"/>
  <c r="R104" i="5"/>
  <c r="P104" i="5"/>
  <c r="J104" i="5"/>
  <c r="BE104" i="5" s="1"/>
  <c r="BK102" i="5"/>
  <c r="BI102" i="5"/>
  <c r="BH102" i="5"/>
  <c r="BG102" i="5"/>
  <c r="BF102" i="5"/>
  <c r="T102" i="5"/>
  <c r="R102" i="5"/>
  <c r="P102" i="5"/>
  <c r="J102" i="5"/>
  <c r="BE102" i="5" s="1"/>
  <c r="BK96" i="5"/>
  <c r="BK85" i="5" s="1"/>
  <c r="BI96" i="5"/>
  <c r="BH96" i="5"/>
  <c r="BG96" i="5"/>
  <c r="BF96" i="5"/>
  <c r="T96" i="5"/>
  <c r="R96" i="5"/>
  <c r="P96" i="5"/>
  <c r="J96" i="5"/>
  <c r="BE96" i="5" s="1"/>
  <c r="BK94" i="5"/>
  <c r="BI94" i="5"/>
  <c r="BH94" i="5"/>
  <c r="BG94" i="5"/>
  <c r="BF94" i="5"/>
  <c r="T94" i="5"/>
  <c r="R94" i="5"/>
  <c r="P94" i="5"/>
  <c r="J94" i="5"/>
  <c r="BE94" i="5" s="1"/>
  <c r="BK91" i="5"/>
  <c r="BI91" i="5"/>
  <c r="BH91" i="5"/>
  <c r="BG91" i="5"/>
  <c r="BF91" i="5"/>
  <c r="T91" i="5"/>
  <c r="R91" i="5"/>
  <c r="P91" i="5"/>
  <c r="J91" i="5"/>
  <c r="BE91" i="5" s="1"/>
  <c r="BK88" i="5"/>
  <c r="BI88" i="5"/>
  <c r="BH88" i="5"/>
  <c r="BG88" i="5"/>
  <c r="BF88" i="5"/>
  <c r="T88" i="5"/>
  <c r="R88" i="5"/>
  <c r="P88" i="5"/>
  <c r="J88" i="5"/>
  <c r="BE88" i="5" s="1"/>
  <c r="BK86" i="5"/>
  <c r="BI86" i="5"/>
  <c r="BH86" i="5"/>
  <c r="BG86" i="5"/>
  <c r="BF86" i="5"/>
  <c r="T86" i="5"/>
  <c r="R86" i="5"/>
  <c r="P86" i="5"/>
  <c r="J86" i="5"/>
  <c r="BE86" i="5" s="1"/>
  <c r="J79" i="5"/>
  <c r="F79" i="5"/>
  <c r="F77" i="5"/>
  <c r="E75" i="5"/>
  <c r="J51" i="5"/>
  <c r="F51" i="5"/>
  <c r="F49" i="5"/>
  <c r="E47" i="5"/>
  <c r="J18" i="5"/>
  <c r="E18" i="5"/>
  <c r="F52" i="5" s="1"/>
  <c r="J17" i="5"/>
  <c r="J12" i="5"/>
  <c r="J49" i="5" s="1"/>
  <c r="E7" i="5"/>
  <c r="E73" i="5" s="1"/>
  <c r="T192" i="5" l="1"/>
  <c r="BK140" i="5"/>
  <c r="F32" i="5"/>
  <c r="T140" i="5"/>
  <c r="P140" i="5"/>
  <c r="T179" i="5"/>
  <c r="BK192" i="5"/>
  <c r="F34" i="5"/>
  <c r="J85" i="5"/>
  <c r="F33" i="5"/>
  <c r="R140" i="5"/>
  <c r="R192" i="5"/>
  <c r="P192" i="5"/>
  <c r="R85" i="5"/>
  <c r="T85" i="5"/>
  <c r="T84" i="5" s="1"/>
  <c r="T83" i="5" s="1"/>
  <c r="BK179" i="5"/>
  <c r="BK84" i="5" s="1"/>
  <c r="BK83" i="5" s="1"/>
  <c r="P85" i="5"/>
  <c r="J192" i="5"/>
  <c r="J62" i="5" s="1"/>
  <c r="J140" i="5"/>
  <c r="J59" i="5" s="1"/>
  <c r="P179" i="5"/>
  <c r="E45" i="5"/>
  <c r="J31" i="5"/>
  <c r="R179" i="5"/>
  <c r="J58" i="5"/>
  <c r="F80" i="5"/>
  <c r="J179" i="5"/>
  <c r="J61" i="5" s="1"/>
  <c r="J219" i="5"/>
  <c r="J63" i="5" s="1"/>
  <c r="F31" i="5"/>
  <c r="J77" i="5"/>
  <c r="J177" i="5"/>
  <c r="J60" i="5" s="1"/>
  <c r="BK99" i="2"/>
  <c r="BI99" i="2"/>
  <c r="BH99" i="2"/>
  <c r="BG99" i="2"/>
  <c r="BF99" i="2"/>
  <c r="T99" i="2"/>
  <c r="R99" i="2"/>
  <c r="P99" i="2"/>
  <c r="J99" i="2"/>
  <c r="BE99" i="2" s="1"/>
  <c r="R84" i="5" l="1"/>
  <c r="R83" i="5" s="1"/>
  <c r="P84" i="5"/>
  <c r="P83" i="5" s="1"/>
  <c r="J84" i="5"/>
  <c r="BK128" i="2"/>
  <c r="BI128" i="2"/>
  <c r="BH128" i="2"/>
  <c r="BG128" i="2"/>
  <c r="BF128" i="2"/>
  <c r="T128" i="2"/>
  <c r="T127" i="2" s="1"/>
  <c r="R128" i="2"/>
  <c r="R127" i="2" s="1"/>
  <c r="P128" i="2"/>
  <c r="P127" i="2" s="1"/>
  <c r="J128" i="2"/>
  <c r="J127" i="2" s="1"/>
  <c r="BK127" i="2"/>
  <c r="BE128" i="2" l="1"/>
  <c r="J57" i="5"/>
  <c r="J83" i="5"/>
  <c r="BK132" i="2"/>
  <c r="BI132" i="2"/>
  <c r="BH132" i="2"/>
  <c r="BG132" i="2"/>
  <c r="BF132" i="2"/>
  <c r="T132" i="2"/>
  <c r="R132" i="2"/>
  <c r="P132" i="2"/>
  <c r="J132" i="2"/>
  <c r="BE132" i="2" s="1"/>
  <c r="BK130" i="2"/>
  <c r="BI130" i="2"/>
  <c r="BH130" i="2"/>
  <c r="BG130" i="2"/>
  <c r="BF130" i="2"/>
  <c r="T130" i="2"/>
  <c r="R130" i="2"/>
  <c r="P130" i="2"/>
  <c r="J130" i="2"/>
  <c r="BE130" i="2" s="1"/>
  <c r="J56" i="5" l="1"/>
  <c r="J27" i="5"/>
  <c r="BI81" i="3"/>
  <c r="F34" i="3" s="1"/>
  <c r="BD54" i="1" s="1"/>
  <c r="BH81" i="3"/>
  <c r="F33" i="3" s="1"/>
  <c r="BC54" i="1" s="1"/>
  <c r="BG81" i="3"/>
  <c r="F32" i="3" s="1"/>
  <c r="BB54" i="1" s="1"/>
  <c r="BF81" i="3"/>
  <c r="F31" i="3" s="1"/>
  <c r="BA54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4" i="1" s="1"/>
  <c r="BK81" i="3"/>
  <c r="BK80" i="3" s="1"/>
  <c r="J81" i="3"/>
  <c r="BE81" i="3" s="1"/>
  <c r="J74" i="3"/>
  <c r="F74" i="3"/>
  <c r="F72" i="3"/>
  <c r="E70" i="3"/>
  <c r="J51" i="3"/>
  <c r="F51" i="3"/>
  <c r="F49" i="3"/>
  <c r="E47" i="3"/>
  <c r="J18" i="3"/>
  <c r="E18" i="3"/>
  <c r="F75" i="3" s="1"/>
  <c r="J17" i="3"/>
  <c r="J12" i="3"/>
  <c r="J72" i="3" s="1"/>
  <c r="E7" i="3"/>
  <c r="E68" i="3" s="1"/>
  <c r="BI158" i="2"/>
  <c r="BH158" i="2"/>
  <c r="BG158" i="2"/>
  <c r="BF158" i="2"/>
  <c r="T158" i="2"/>
  <c r="T157" i="2" s="1"/>
  <c r="R158" i="2"/>
  <c r="R157" i="2" s="1"/>
  <c r="P158" i="2"/>
  <c r="P157" i="2" s="1"/>
  <c r="BK158" i="2"/>
  <c r="BK157" i="2" s="1"/>
  <c r="J158" i="2"/>
  <c r="J157" i="2" s="1"/>
  <c r="BI155" i="2"/>
  <c r="BH155" i="2"/>
  <c r="BG155" i="2"/>
  <c r="BF155" i="2"/>
  <c r="T155" i="2"/>
  <c r="R155" i="2"/>
  <c r="P155" i="2"/>
  <c r="BK155" i="2"/>
  <c r="J155" i="2"/>
  <c r="BE155" i="2" s="1"/>
  <c r="BI150" i="2"/>
  <c r="BH150" i="2"/>
  <c r="BG150" i="2"/>
  <c r="BF150" i="2"/>
  <c r="T150" i="2"/>
  <c r="R150" i="2"/>
  <c r="P150" i="2"/>
  <c r="BK150" i="2"/>
  <c r="J150" i="2"/>
  <c r="BE150" i="2" s="1"/>
  <c r="BI145" i="2"/>
  <c r="BH145" i="2"/>
  <c r="BG145" i="2"/>
  <c r="BF145" i="2"/>
  <c r="T145" i="2"/>
  <c r="R145" i="2"/>
  <c r="P145" i="2"/>
  <c r="BK145" i="2"/>
  <c r="J145" i="2"/>
  <c r="BE145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BK134" i="2"/>
  <c r="J134" i="2"/>
  <c r="BE134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T90" i="2"/>
  <c r="R90" i="2"/>
  <c r="P90" i="2"/>
  <c r="BK90" i="2"/>
  <c r="J90" i="2"/>
  <c r="BE90" i="2" s="1"/>
  <c r="BI88" i="2"/>
  <c r="BH88" i="2"/>
  <c r="BG88" i="2"/>
  <c r="BF88" i="2"/>
  <c r="T88" i="2"/>
  <c r="R88" i="2"/>
  <c r="P88" i="2"/>
  <c r="BK88" i="2"/>
  <c r="J88" i="2"/>
  <c r="BE88" i="2" s="1"/>
  <c r="BI84" i="2"/>
  <c r="BH84" i="2"/>
  <c r="BG84" i="2"/>
  <c r="BF84" i="2"/>
  <c r="T84" i="2"/>
  <c r="R84" i="2"/>
  <c r="P84" i="2"/>
  <c r="BK84" i="2"/>
  <c r="J84" i="2"/>
  <c r="J77" i="2"/>
  <c r="F77" i="2"/>
  <c r="F75" i="2"/>
  <c r="E73" i="2"/>
  <c r="J51" i="2"/>
  <c r="F51" i="2"/>
  <c r="F49" i="2"/>
  <c r="E47" i="2"/>
  <c r="J18" i="2"/>
  <c r="E18" i="2"/>
  <c r="F78" i="2" s="1"/>
  <c r="J17" i="2"/>
  <c r="J12" i="2"/>
  <c r="J75" i="2" s="1"/>
  <c r="E7" i="2"/>
  <c r="E71" i="2" s="1"/>
  <c r="L47" i="1"/>
  <c r="AM46" i="1"/>
  <c r="L46" i="1"/>
  <c r="AM44" i="1"/>
  <c r="L44" i="1"/>
  <c r="L42" i="1"/>
  <c r="L41" i="1"/>
  <c r="J31" i="3" l="1"/>
  <c r="AW54" i="1" s="1"/>
  <c r="J30" i="5"/>
  <c r="AV52" i="1" s="1"/>
  <c r="AG52" i="1"/>
  <c r="E45" i="3"/>
  <c r="F52" i="3"/>
  <c r="BE158" i="2"/>
  <c r="J129" i="2"/>
  <c r="J83" i="2"/>
  <c r="BE116" i="2"/>
  <c r="J115" i="2"/>
  <c r="J31" i="2"/>
  <c r="R83" i="2"/>
  <c r="T129" i="2"/>
  <c r="P115" i="2"/>
  <c r="P129" i="2"/>
  <c r="BK129" i="2"/>
  <c r="J60" i="2" s="1"/>
  <c r="J61" i="2"/>
  <c r="F52" i="2"/>
  <c r="P83" i="2"/>
  <c r="F34" i="2"/>
  <c r="R115" i="2"/>
  <c r="R129" i="2"/>
  <c r="F31" i="2"/>
  <c r="BK83" i="2"/>
  <c r="F33" i="2"/>
  <c r="E45" i="2"/>
  <c r="T83" i="2"/>
  <c r="BE84" i="2"/>
  <c r="T115" i="2"/>
  <c r="F32" i="2"/>
  <c r="BK115" i="2"/>
  <c r="J49" i="2"/>
  <c r="BK79" i="3"/>
  <c r="J80" i="3"/>
  <c r="J58" i="3" s="1"/>
  <c r="F30" i="3"/>
  <c r="AZ54" i="1" s="1"/>
  <c r="J30" i="3"/>
  <c r="AV54" i="1" s="1"/>
  <c r="AT54" i="1" s="1"/>
  <c r="J49" i="3"/>
  <c r="BC52" i="1" l="1"/>
  <c r="BB53" i="1"/>
  <c r="BB51" i="1" s="1"/>
  <c r="AX51" i="1" s="1"/>
  <c r="BD53" i="1"/>
  <c r="BD51" i="1" s="1"/>
  <c r="W30" i="1" s="1"/>
  <c r="AW53" i="1"/>
  <c r="AX52" i="1"/>
  <c r="BB52" i="1"/>
  <c r="BA53" i="1"/>
  <c r="BA51" i="1" s="1"/>
  <c r="AW51" i="1" s="1"/>
  <c r="AK27" i="1" s="1"/>
  <c r="J82" i="2"/>
  <c r="J81" i="2" s="1"/>
  <c r="BD52" i="1"/>
  <c r="BC53" i="1"/>
  <c r="BC51" i="1" s="1"/>
  <c r="AY51" i="1" s="1"/>
  <c r="F30" i="5"/>
  <c r="J36" i="5"/>
  <c r="AN52" i="1"/>
  <c r="W29" i="1"/>
  <c r="R82" i="2"/>
  <c r="R81" i="2" s="1"/>
  <c r="T82" i="2"/>
  <c r="T81" i="2" s="1"/>
  <c r="J59" i="2"/>
  <c r="P82" i="2"/>
  <c r="P81" i="2" s="1"/>
  <c r="AU53" i="1" s="1"/>
  <c r="AU51" i="1" s="1"/>
  <c r="J58" i="2"/>
  <c r="BK82" i="2"/>
  <c r="BK81" i="2" s="1"/>
  <c r="J57" i="2"/>
  <c r="J79" i="3"/>
  <c r="J57" i="3" s="1"/>
  <c r="BK78" i="3"/>
  <c r="J78" i="3" s="1"/>
  <c r="W28" i="1" l="1"/>
  <c r="W27" i="1"/>
  <c r="J56" i="2"/>
  <c r="J27" i="2"/>
  <c r="J56" i="3"/>
  <c r="J27" i="3"/>
  <c r="J30" i="2" l="1"/>
  <c r="AG54" i="1"/>
  <c r="AN54" i="1" s="1"/>
  <c r="J36" i="3"/>
  <c r="J36" i="2"/>
  <c r="AG53" i="1"/>
  <c r="AW52" i="1" l="1"/>
  <c r="AT52" i="1" s="1"/>
  <c r="AV53" i="1"/>
  <c r="AT53" i="1" s="1"/>
  <c r="AG51" i="1"/>
  <c r="AN53" i="1"/>
  <c r="AN51" i="1" s="1"/>
  <c r="F30" i="2"/>
  <c r="BA52" i="1" l="1"/>
  <c r="AZ53" i="1"/>
  <c r="AZ51" i="1" s="1"/>
  <c r="AV51" i="1" s="1"/>
  <c r="AT51" i="1" s="1"/>
  <c r="AK23" i="1"/>
  <c r="W26" i="1" l="1"/>
  <c r="AK26" i="1" l="1"/>
  <c r="AK32" i="1" s="1"/>
</calcChain>
</file>

<file path=xl/sharedStrings.xml><?xml version="1.0" encoding="utf-8"?>
<sst xmlns="http://schemas.openxmlformats.org/spreadsheetml/2006/main" count="3391" uniqueCount="688">
  <si>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</si>
  <si>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</si>
  <si>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</si>
  <si>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</si>
  <si>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</si>
  <si>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</si>
  <si>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</si>
  <si>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{707cacec-803a-4067-966f-00b8aa43463b}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</si>
  <si>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</si>
  <si>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</si>
  <si>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</si>
  <si>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</si>
  <si>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</si>
  <si>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</si>
  <si>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</si>
  <si>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</si>
  <si>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17-NO-02-003</t>
  </si>
  <si>
    <t>Stavba:</t>
  </si>
  <si>
    <t>Stavební úpravy pro vedení chodníků a cyklostezek v ulici Plzeňská - vjezdy</t>
  </si>
  <si>
    <t>KSO:</t>
  </si>
  <si>
    <t>CC-CZ:</t>
  </si>
  <si>
    <t>Místo:</t>
  </si>
  <si>
    <t>ulice Plzeňská, Beroun</t>
  </si>
  <si>
    <t>Datum:</t>
  </si>
  <si>
    <t>Zadavatel:</t>
  </si>
  <si>
    <t>IČ:</t>
  </si>
  <si>
    <t>Město Beroun</t>
  </si>
  <si>
    <t>DIČ:</t>
  </si>
  <si>
    <t>Uchazeč:</t>
  </si>
  <si>
    <t xml:space="preserve"> </t>
  </si>
  <si>
    <t>Projektant:</t>
  </si>
  <si>
    <t>NOVÁK &amp; PARTNER,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</si>
  <si>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</si>
  <si>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</si>
  <si>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</si>
  <si>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</si>
  <si>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</si>
  <si>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</si>
  <si>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</si>
  <si>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</si>
  <si>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</si>
  <si>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</si>
  <si>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</si>
  <si>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</si>
  <si>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</si>
  <si>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</si>
  <si>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</si>
  <si>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</si>
  <si>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</si>
  <si>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</si>
  <si>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</si>
  <si>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</si>
  <si>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</si>
  <si>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</si>
  <si>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</si>
  <si>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</si>
  <si>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</si>
  <si>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</si>
  <si>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</si>
  <si>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</si>
  <si>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</si>
  <si>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</si>
  <si>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</si>
  <si>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</si>
  <si>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</si>
  <si>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</si>
  <si>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</si>
  <si>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</si>
  <si>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</si>
  <si>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</si>
  <si>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</si>
  <si>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</si>
  <si>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</si>
  <si>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</si>
  <si>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160.1</t>
  </si>
  <si>
    <t>Vjezdy na pozemky</t>
  </si>
  <si>
    <t>STA</t>
  </si>
  <si>
    <t>1</t>
  </si>
  <si>
    <t>{2d1da65d-3047-42fd-a7de-0a9b617643ec}</t>
  </si>
  <si>
    <t>2</t>
  </si>
  <si>
    <t>SO 422</t>
  </si>
  <si>
    <t>Veřejné osvětlení</t>
  </si>
  <si>
    <t>{ba124044-cf7f-49db-b6b3-280abb19d476}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</si>
  <si>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</si>
  <si>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</si>
  <si>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</si>
  <si>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</si>
  <si>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</si>
  <si>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</si>
  <si>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</si>
  <si>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160.1 - Vjezdy na pozemky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</si>
  <si>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</si>
  <si>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</si>
  <si>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</si>
  <si>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</si>
  <si>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</si>
  <si>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</si>
  <si>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</si>
  <si>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</si>
  <si>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</si>
  <si>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</si>
  <si>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</si>
  <si>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</si>
  <si>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</si>
  <si>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</si>
  <si>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</si>
  <si>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</si>
  <si>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</si>
  <si>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</si>
  <si>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</si>
  <si>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</si>
  <si>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</si>
  <si>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</si>
  <si>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</si>
  <si>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</si>
  <si>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</si>
  <si>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</si>
  <si>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</si>
  <si>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</si>
  <si>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</si>
  <si>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</si>
  <si>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</si>
  <si>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m2</t>
  </si>
  <si>
    <t>CS ÚRS 2017 02</t>
  </si>
  <si>
    <t>4</t>
  </si>
  <si>
    <t>-946502410</t>
  </si>
  <si>
    <t>VV</t>
  </si>
  <si>
    <t>113107132</t>
  </si>
  <si>
    <t>Odstranění podkladů nebo krytů s přemístěním hmot na skládku na vzdálenost do 3 m nebo s naložením na dopravní prostředek v ploše jednotlivě do 50 m2 z betonu prostého, o tl. vrstvy přes 150 do 300 mm</t>
  </si>
  <si>
    <t>-1345844568</t>
  </si>
  <si>
    <t>3</t>
  </si>
  <si>
    <t>113107141</t>
  </si>
  <si>
    <t>Odstranění podkladů nebo krytů s přemístěním hmot na skládku na vzdálenost do 3 m nebo s naložením na dopravní prostředek v ploše jednotlivě do 50 m2 živičných, o tl. vrstvy do 50 mm</t>
  </si>
  <si>
    <t>2033131580</t>
  </si>
  <si>
    <t>113107163</t>
  </si>
  <si>
    <t>Odstranění podkladů nebo krytů s přemístěním hmot na skládku na vzdálenost do 20 m nebo s naložením na dopravní prostředek v ploše jednotlivě přes 50 m2 do 200 m2 z kameniva hrubého drceného, o tl. vrstvy přes 200 do 300 mm</t>
  </si>
  <si>
    <t>1468329933</t>
  </si>
  <si>
    <t>5</t>
  </si>
  <si>
    <t>122102201</t>
  </si>
  <si>
    <t>Odkopávky a prokopávky nezapažené pro silnice s přemístěním výkopku v příčných profilech na vzdálenost do 15 m nebo s naložením na dopravní prostředek v horninách tř. 1 a 2 do 100 m3</t>
  </si>
  <si>
    <t>m3</t>
  </si>
  <si>
    <t>1945134143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</si>
  <si>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</si>
  <si>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</si>
  <si>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1535210989</t>
  </si>
  <si>
    <t>odvoz na mezideponii / odvoz z mezideponie</t>
  </si>
  <si>
    <t>"násyp - kamenivo z pol. č. 113107163" 2*6,445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</si>
  <si>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</si>
  <si>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</si>
  <si>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351767851</t>
  </si>
  <si>
    <t>"dle pol. č. 122102201" 32,225</t>
  </si>
  <si>
    <t>8</t>
  </si>
  <si>
    <t>167101101</t>
  </si>
  <si>
    <t>Nakládání, skládání a překládání neulehlého výkopku nebo sypaniny nakládání, množství do 100 m3, z hornin tř. 1 až 4</t>
  </si>
  <si>
    <t>718444791</t>
  </si>
  <si>
    <t>na mezideponii</t>
  </si>
  <si>
    <t>"násyp" 6,445</t>
  </si>
  <si>
    <t>171101121</t>
  </si>
  <si>
    <t>Uložení sypaniny do násypů s rozprostřením sypaniny ve vrstvách a s hrubým urovnáním zhutněných s uzavřením povrchu násypu z hornin nesoudržných kamenitých</t>
  </si>
  <si>
    <t>1577785560</t>
  </si>
  <si>
    <t>171201211</t>
  </si>
  <si>
    <t>Uložení sypaniny poplatek za uložení sypaniny na skládce (skládkovné)</t>
  </si>
  <si>
    <t>t</t>
  </si>
  <si>
    <t>-985300329</t>
  </si>
  <si>
    <t>"dle pol. č. 122102201" 32,225 "m3" * 2 "t/m3"</t>
  </si>
  <si>
    <t>191991111.R</t>
  </si>
  <si>
    <t>Odečet ceny za recyklát</t>
  </si>
  <si>
    <t>-1608379089</t>
  </si>
  <si>
    <t>Komunikace pozemní</t>
  </si>
  <si>
    <t>564871111</t>
  </si>
  <si>
    <t>Podklad ze štěrkodrti ŠD s rozprostřením a zhutněním, po zhutnění tl. 250 mm</t>
  </si>
  <si>
    <t>628955465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</si>
  <si>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</si>
  <si>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</si>
  <si>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-790646944</t>
  </si>
  <si>
    <t>lože betonové tl. 40 mm</t>
  </si>
  <si>
    <t>Součet</t>
  </si>
  <si>
    <t>M</t>
  </si>
  <si>
    <t>-582396090</t>
  </si>
  <si>
    <t>-286480425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</si>
  <si>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</si>
  <si>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</si>
  <si>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</si>
  <si>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</si>
  <si>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-355096539</t>
  </si>
  <si>
    <t>997221559</t>
  </si>
  <si>
    <t>Vodorovná doprava suti bez naložení, ale se složením a s hrubým urovnáním Příplatek k ceně za každý další i započatý 1 km přes 1 km</t>
  </si>
  <si>
    <t>-227158864</t>
  </si>
  <si>
    <t>997221561</t>
  </si>
  <si>
    <t>Vodorovná doprava suti bez naložení, ale se složením a s hrubým urovnáním z kusových materiálů, na vzdálenost do 1 km</t>
  </si>
  <si>
    <t>-1211000670</t>
  </si>
  <si>
    <t>997221569</t>
  </si>
  <si>
    <t>-946136884</t>
  </si>
  <si>
    <t>997221815</t>
  </si>
  <si>
    <t>Poplatek za uložení stavebního odpadu na skládce (skládkovné) betonového</t>
  </si>
  <si>
    <t>1309475387</t>
  </si>
  <si>
    <t>997221855</t>
  </si>
  <si>
    <t>Poplatek za uložení stavebního odpadu na skládce (skládkovné) zeminy a kameniva</t>
  </si>
  <si>
    <t>-469393503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</si>
  <si>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</si>
  <si>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</si>
  <si>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</si>
  <si>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</si>
  <si>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-1791577467</t>
  </si>
  <si>
    <t>SO 422 -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</si>
  <si>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</si>
  <si>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</si>
  <si>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</si>
  <si>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</si>
  <si>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</si>
  <si>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</si>
  <si>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KPL</t>
  </si>
  <si>
    <t>512</t>
  </si>
  <si>
    <t>952789196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</si>
  <si>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</si>
  <si>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</si>
  <si>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</si>
  <si>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</si>
  <si>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</si>
  <si>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</si>
  <si>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</si>
  <si>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</si>
  <si>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</si>
  <si>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</si>
  <si>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</si>
  <si>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</si>
  <si>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</si>
  <si>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</si>
  <si>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</si>
  <si>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</si>
  <si>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</si>
  <si>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</si>
  <si>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</si>
  <si>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</si>
  <si>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</si>
  <si>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</si>
  <si>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</si>
  <si>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</si>
  <si>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</si>
  <si>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</si>
  <si>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</si>
  <si>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</si>
  <si>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</si>
  <si>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</si>
  <si>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</si>
  <si>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</si>
  <si>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</si>
  <si>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</si>
  <si>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</si>
  <si>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</si>
  <si>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</si>
  <si>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</si>
  <si>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</si>
  <si>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</si>
  <si>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</si>
  <si>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</si>
  <si>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</si>
  <si>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</si>
  <si>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</si>
  <si>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</si>
  <si>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</si>
  <si>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</si>
  <si>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</si>
  <si>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</si>
  <si>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</si>
  <si>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</si>
  <si>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</si>
  <si>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</si>
  <si>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</si>
  <si>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</si>
  <si>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</si>
  <si>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</si>
  <si>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</si>
  <si>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</si>
  <si>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</si>
  <si>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</si>
  <si>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</si>
  <si>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</si>
  <si>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</si>
  <si>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</si>
  <si>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</si>
  <si>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</si>
  <si>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</si>
  <si>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</si>
  <si>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</si>
  <si>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</si>
  <si>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</si>
  <si>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</si>
  <si>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</si>
  <si>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</si>
  <si>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</si>
  <si>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</si>
  <si>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</si>
  <si>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</si>
  <si>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</si>
  <si>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</si>
  <si>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</si>
  <si>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</si>
  <si>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</si>
  <si>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</si>
  <si>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</si>
  <si>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</si>
  <si>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</si>
  <si>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</si>
  <si>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</si>
  <si>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</si>
  <si>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</si>
  <si>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</si>
  <si>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</si>
  <si>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</si>
  <si>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</si>
  <si>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</si>
  <si>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</si>
  <si>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</si>
  <si>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</si>
  <si>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</si>
  <si>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</si>
  <si>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</si>
  <si>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</si>
  <si>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</si>
  <si>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</si>
  <si>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</si>
  <si>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</si>
  <si>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</si>
  <si>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</si>
  <si>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</si>
  <si>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</si>
  <si>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</si>
  <si>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</si>
  <si>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</si>
  <si>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</si>
  <si>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</si>
  <si>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</si>
  <si>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</si>
  <si>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</si>
  <si>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</si>
  <si>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</si>
  <si>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</si>
  <si>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</si>
  <si>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</si>
  <si>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</si>
  <si>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</si>
  <si>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</si>
  <si>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</si>
  <si>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</si>
  <si>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</si>
  <si>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</si>
  <si>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</si>
  <si>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</si>
  <si>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</si>
  <si>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</si>
  <si>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</si>
  <si>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</si>
  <si>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</si>
  <si>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</si>
  <si>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</si>
  <si>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</si>
  <si>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</si>
  <si>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</si>
  <si>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</si>
  <si>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</si>
  <si>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</si>
  <si>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</si>
  <si>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</si>
  <si>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</si>
  <si>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</si>
  <si>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</si>
  <si>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</si>
  <si>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</si>
  <si>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</si>
  <si>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</si>
  <si>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</si>
  <si>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</si>
  <si>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</si>
  <si>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</si>
  <si>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</si>
  <si>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</si>
  <si>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</si>
  <si>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</si>
  <si>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</si>
  <si>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</si>
  <si>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</si>
  <si>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</si>
  <si>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</si>
  <si>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</si>
  <si>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</si>
  <si>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</si>
  <si>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</si>
  <si>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</si>
  <si>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</si>
  <si>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</si>
  <si>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</si>
  <si>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</si>
  <si>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</si>
  <si>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</si>
  <si>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</si>
  <si>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</si>
  <si>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916231213</t>
  </si>
  <si>
    <t>Osazení chodníkového obrubníku betonového se zřízením lože, s vyplněním a zatřením spár cementovou maltou stojatého s boční opěrou z betonu prostého tř. C 16/20, do lože z betonu prostého téže značky</t>
  </si>
  <si>
    <t>m</t>
  </si>
  <si>
    <t>-1149007947</t>
  </si>
  <si>
    <t>kus</t>
  </si>
  <si>
    <t>4210820</t>
  </si>
  <si>
    <t>592174160</t>
  </si>
  <si>
    <t>obrubník betonový chodníkový 100x10x25 cm</t>
  </si>
  <si>
    <t>"vjezdy" 312</t>
  </si>
  <si>
    <t>"odečteno ze situace" 188</t>
  </si>
  <si>
    <t>592453110</t>
  </si>
  <si>
    <t>dlažba skladebná betonová základní 20 x 10 x 8 cm přírodní</t>
  </si>
  <si>
    <t>"vjezdy " 312</t>
  </si>
  <si>
    <t>"vjezdy - dlažba s úpravou pro nevidomé" 3</t>
  </si>
  <si>
    <t>592452631.R</t>
  </si>
  <si>
    <t>dlažba 95x20x70 cm, vodicí linie s drážkami</t>
  </si>
  <si>
    <t>"vjezdy - úprava pro nevidomé - vodicí linie" 3</t>
  </si>
  <si>
    <t>"vjezdy" 315</t>
  </si>
  <si>
    <t>Trubní vedení</t>
  </si>
  <si>
    <t>899331111</t>
  </si>
  <si>
    <t>Výšková úprava uličního vstupu nebo vpusti do 200 mm zvýšením poklopu</t>
  </si>
  <si>
    <t>-226373847</t>
  </si>
  <si>
    <t>113202111</t>
  </si>
  <si>
    <t>Vytrhání obrub s vybouráním lože, s přemístěním hmot na skládku na vzdálenost do 3 m nebo s naložením na dopravní prostředek z krajníků nebo obrubníků stojatých</t>
  </si>
  <si>
    <t>1970708006</t>
  </si>
  <si>
    <t>"betonové 120x250 mm" 9</t>
  </si>
  <si>
    <t>"betonová zámková dlažba" 15</t>
  </si>
  <si>
    <t>"zatravňovací tvárnice" 29</t>
  </si>
  <si>
    <t>"odstranění betonových ploch" 20</t>
  </si>
  <si>
    <t>"vjezdy - ruční odstranění" 92</t>
  </si>
  <si>
    <t>"podklad pod asfaltovými plochami" 92</t>
  </si>
  <si>
    <t>"podklad pod betonovými plochami" 20</t>
  </si>
  <si>
    <t>"podklad pod dlažbou" 15+29</t>
  </si>
  <si>
    <t>"plochy ze ŠD"187</t>
  </si>
  <si>
    <t>"dle pol. č. 113106121 - dlažba" 11,22</t>
  </si>
  <si>
    <t>"dle pol. č. 113107132 - bet. vrstva" 12,5</t>
  </si>
  <si>
    <t>"dle pol. č. 113202111 - obrubníky" 1,845</t>
  </si>
  <si>
    <t>"dle pol. č. 113106121 - dlažba" 11,220 "t" * 9 "km"</t>
  </si>
  <si>
    <t>"dle pol. č. 113107132 - bet. vrstva" 12,500 "t" * 9 "km"</t>
  </si>
  <si>
    <t>"dle pol. č. 113202111 - obrubníky" 1,845 "t" * 9 "km"</t>
  </si>
  <si>
    <t>plocha stanovena planimetrováním ze situace, povinný odkup zhotovitelem</t>
  </si>
  <si>
    <t>"dle pol. č. 113107141" 92*0,05*2,2 "t/m3"</t>
  </si>
  <si>
    <t>"dle pol. č. 113107163 - štěrk" 150,92</t>
  </si>
  <si>
    <t>"odečet štěrku pro násyp" -12,89</t>
  </si>
  <si>
    <t>"dle pol. č. 997221551 - štěrk" 137,110 "t" * 9 "km"</t>
  </si>
  <si>
    <t>"dle pol. č. 997221551 - štěrk" 137,110</t>
  </si>
  <si>
    <t>{f32e2780-a5bd-4677-9848-2046885024a0}</t>
  </si>
  <si>
    <t>SO 155-V - Chodníky a cyklostezky Beroun na silnici II/605, chodníky -jih, II.etapa</t>
  </si>
  <si>
    <t xml:space="preserve">    8 - Trubní vedení</t>
  </si>
  <si>
    <t xml:space="preserve">    9 - Ostatní konstrukce a práce, bourání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</si>
  <si>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</si>
  <si>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</si>
  <si>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-429227486</t>
  </si>
  <si>
    <t>"betonová zámková dlažba" 209</t>
  </si>
  <si>
    <t>841350043</t>
  </si>
  <si>
    <t>"chodníky - ruční odstranění" 203</t>
  </si>
  <si>
    <t>113107143</t>
  </si>
  <si>
    <t>Odstranění podkladů nebo krytů s přemístěním hmot na skládku na vzdálenost do 3 m nebo s naložením na dopravní prostředek v ploše jednotlivě do 50 m2 živičných, o tl. vrstvy do 150 mm</t>
  </si>
  <si>
    <t>"silnice - ruční odstranění" 115</t>
  </si>
  <si>
    <t>-1592128152</t>
  </si>
  <si>
    <t>"odstranění betonových ploch" 12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</si>
  <si>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</si>
  <si>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</si>
  <si>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-651111708</t>
  </si>
  <si>
    <t>"podklad pod asfaltovými plochami" 203</t>
  </si>
  <si>
    <t>"podklad pod betonovými plochami" 12</t>
  </si>
  <si>
    <t>"podklad pod zámkovou dlažbou" 209</t>
  </si>
  <si>
    <t>"plochy ze ŠD" 135</t>
  </si>
  <si>
    <t>"betonové 120x250 mm" 24</t>
  </si>
  <si>
    <t>113204111</t>
  </si>
  <si>
    <t>Vytrhání obrub s vybouráním lože, s přemístěním hmot na skládku na vzdálenost do 3 m nebo s naložením na dopravní prostředek záhonových</t>
  </si>
  <si>
    <t>-257285059</t>
  </si>
  <si>
    <t>"betonový, 80x250" 5</t>
  </si>
  <si>
    <t>872428692</t>
  </si>
  <si>
    <t>"výkop" 2</t>
  </si>
  <si>
    <t>9</t>
  </si>
  <si>
    <t>788304834</t>
  </si>
  <si>
    <t>odvoz na mezideponii / z mezideponie</t>
  </si>
  <si>
    <t>"štěrk, dle pol. č. 113107222" 2*16</t>
  </si>
  <si>
    <t>10</t>
  </si>
  <si>
    <t>-1594141626</t>
  </si>
  <si>
    <t>"výkop, dle pol. č. 122102201" 2</t>
  </si>
  <si>
    <t>11</t>
  </si>
  <si>
    <t>167101102</t>
  </si>
  <si>
    <t>Nakládání, skládání a překládání neulehlého výkopku nebo sypaniny nakládání, množství přes 100 m3, z hornin tř. 1 až 4</t>
  </si>
  <si>
    <t>-284361591</t>
  </si>
  <si>
    <t>"štěrk" 16</t>
  </si>
  <si>
    <t>12</t>
  </si>
  <si>
    <t>2126777524</t>
  </si>
  <si>
    <t>"násyp ze štěrku pro zpětné použití" 16</t>
  </si>
  <si>
    <t>13</t>
  </si>
  <si>
    <t>-1647132610</t>
  </si>
  <si>
    <t>"přebytečná zemina, dle pol. č. 122102201" 2 "m3" * 2 "t/m3"</t>
  </si>
  <si>
    <t>14</t>
  </si>
  <si>
    <t>182301132</t>
  </si>
  <si>
    <t>Rozprostření a urovnání ornice ve svahu sklonu přes 1:5 při souvislé ploše přes 500 m2, tl. vrstvy přes 100 do 150 mm</t>
  </si>
  <si>
    <t>1206217762</t>
  </si>
  <si>
    <t>"plochy stanoveny planimetrováním z příčných řezů" 165</t>
  </si>
  <si>
    <t>103641010</t>
  </si>
  <si>
    <t>zemina pro terénní úpravy -  ornice</t>
  </si>
  <si>
    <t>-83896935</t>
  </si>
  <si>
    <t>"dle pol. č. 182301132" 165 "m2" * 0,15 "m" * 2 "t/m3"</t>
  </si>
  <si>
    <t>16</t>
  </si>
  <si>
    <t>183405211</t>
  </si>
  <si>
    <t>Výsev trávníku hydroosevem na ornici</t>
  </si>
  <si>
    <t>1984599336</t>
  </si>
  <si>
    <t>"dle pol. č. 182301132" 165</t>
  </si>
  <si>
    <t>17</t>
  </si>
  <si>
    <t>005724100</t>
  </si>
  <si>
    <t>osivo směs travní parková</t>
  </si>
  <si>
    <t>kg</t>
  </si>
  <si>
    <t>2061859183</t>
  </si>
  <si>
    <t>"dle pol. č. 183405211" 165</t>
  </si>
  <si>
    <t>165*0,025 'Přepočtené koeficientem množství</t>
  </si>
  <si>
    <t>18</t>
  </si>
  <si>
    <t>184802211</t>
  </si>
  <si>
    <t>Chemické odplevelení půdy před založením kultury, trávníku nebo zpevněných ploch o výměře jednotlivě přes 20 m2 na svahu přes 1:5 do 1:2 postřikem na široko</t>
  </si>
  <si>
    <t>39736182</t>
  </si>
  <si>
    <t>19</t>
  </si>
  <si>
    <t>185803112</t>
  </si>
  <si>
    <t>Ošetření trávníku jednorázové na svahu přes 1:5 do 1:2</t>
  </si>
  <si>
    <t>-1825425936</t>
  </si>
  <si>
    <t>"ošetření 3x, dle pol. č. 183405211" 3*165</t>
  </si>
  <si>
    <t>20</t>
  </si>
  <si>
    <t>185804312</t>
  </si>
  <si>
    <t>Zalití rostlin vodou plochy záhonů jednotlivě přes 20 m2</t>
  </si>
  <si>
    <t>1882266630</t>
  </si>
  <si>
    <t>"zalití 3x (3 x 5 l/m2), dle pol. č. 183405211" (3 * 5 "l/m2" * 165 "m2") / 1000</t>
  </si>
  <si>
    <t>185851121</t>
  </si>
  <si>
    <t>Dovoz vody pro zálivku rostlin na vzdálenost do 1000 m</t>
  </si>
  <si>
    <t>-1293208881</t>
  </si>
  <si>
    <t>22</t>
  </si>
  <si>
    <t>-775114796</t>
  </si>
  <si>
    <t>"dle pol. č. 113107141" 203*0,05*2,2 "t/m3"</t>
  </si>
  <si>
    <t>"dle pol. č. 113107143" 115*0,15*2,2 "t/m3"</t>
  </si>
  <si>
    <t>564851111</t>
  </si>
  <si>
    <t>Podklad ze štěrkodrti ŠD s rozprostřením a zhutněním, po zhutnění tl. 150 mm</t>
  </si>
  <si>
    <t>2111559118</t>
  </si>
  <si>
    <t>"chodník" 559</t>
  </si>
  <si>
    <t>"chodník - úprava pro nevidomé" 7</t>
  </si>
  <si>
    <t>-2127291702</t>
  </si>
  <si>
    <t>"chodník v místě vjezdů" 59</t>
  </si>
  <si>
    <t>"chodník - úprava pro nevidomé" 9</t>
  </si>
  <si>
    <t>"chodník - úprava pro nevidomé - vodicí linie" 11</t>
  </si>
  <si>
    <t>569903311</t>
  </si>
  <si>
    <t>Zřízení zemních krajnic z hornin jakékoliv třídy se zhutněním</t>
  </si>
  <si>
    <t>-76039778</t>
  </si>
  <si>
    <t>"dosypávka krajnic" 9</t>
  </si>
  <si>
    <t>583441970</t>
  </si>
  <si>
    <t>štěrkodrť frakce 0-63</t>
  </si>
  <si>
    <t>-452308239</t>
  </si>
  <si>
    <t>9 "m3" * 2,0 "t/m3"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</si>
  <si>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</si>
  <si>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</si>
  <si>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-1890265752</t>
  </si>
  <si>
    <t>592453080</t>
  </si>
  <si>
    <t>dlažba skladebná betonová základní 20 x 10 x 6 cm přírodní</t>
  </si>
  <si>
    <t>1258520496</t>
  </si>
  <si>
    <t>592452670</t>
  </si>
  <si>
    <t>dlažba skladebná betonová základní pro nevidomé 20 x 10 x 6 cm barevná</t>
  </si>
  <si>
    <t>640523012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</si>
  <si>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</si>
  <si>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</si>
  <si>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1352548965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</si>
  <si>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</si>
  <si>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</si>
  <si>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396745028</t>
  </si>
  <si>
    <t>"chodník - úprava pro nevidomé - vodící linie" 11</t>
  </si>
  <si>
    <t>143895988</t>
  </si>
  <si>
    <t>592453111.R</t>
  </si>
  <si>
    <t>dlažba zámková tl. 8 cm červená s plastickou úpravou pro nevidomé a slabozraké</t>
  </si>
  <si>
    <t>"chodník v místě vjezdů" 9</t>
  </si>
  <si>
    <t>596211214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</si>
  <si>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Příplatek k cenám dvou barev za dlažbu z prvků</t>
  </si>
  <si>
    <t>Ostatní konstrukce a práce, bourání</t>
  </si>
  <si>
    <t>"záhonový obrubník 50x8x25" 170</t>
  </si>
  <si>
    <t>"záhonový obrubník 50x100x25" 33</t>
  </si>
  <si>
    <t>592172140.R</t>
  </si>
  <si>
    <t>obrubník betonový záhonový šedý(přírodní) 50 x 8 x 25 cm</t>
  </si>
  <si>
    <t>2*170</t>
  </si>
  <si>
    <t>916131213</t>
  </si>
  <si>
    <t>Osazení silničního obrubníku betonového se zřízením lože, s vyplněním a zatřením spár cementovou maltou stojatého s boční opěrou z betonu prostého tř. C 16/20, do lože z betonu prostého téže značky</t>
  </si>
  <si>
    <t>"silniční obrubník 100x15x25" 9</t>
  </si>
  <si>
    <t>592174650</t>
  </si>
  <si>
    <t>obrubník betonový silniční 100x15x25 cm</t>
  </si>
  <si>
    <t>737414183</t>
  </si>
  <si>
    <t>"dle pol. č. 113107222" 559</t>
  </si>
  <si>
    <t>"dle pol. č. 171101121" -32</t>
  </si>
  <si>
    <t>1899981565</t>
  </si>
  <si>
    <t>"dle pol. č. 997221551" 527 "t" * 9 "km"</t>
  </si>
  <si>
    <t>-504783843</t>
  </si>
  <si>
    <t>"dle pol. č. 113106123 - dlažba" 54,34 "t"</t>
  </si>
  <si>
    <t>"dle pol. č. 113107132 - bet. vrstva" 7,50 "t"</t>
  </si>
  <si>
    <t>"dle pol. č. 113202111 - obrubníky" 4,92 "t"</t>
  </si>
  <si>
    <t>"dle pol. č. 113204111 - obrubníky" 0,20 "t"</t>
  </si>
  <si>
    <t>1655311033</t>
  </si>
  <si>
    <t>"dle pol. č. 113106123 - dlažba" 54,34 "t" * 9 "km"</t>
  </si>
  <si>
    <t>"dle pol. č. 113107172 - bet. vrstva" 7,500 "t" * 9 "km"</t>
  </si>
  <si>
    <t>"dle pol. č. 113202111 - obrubníky" 4,920 "t" * 9 "km"</t>
  </si>
  <si>
    <t>"dle pol. č. 113204111 - obrubníky" 0,200 "t" * 9 "km"</t>
  </si>
  <si>
    <t>455381629</t>
  </si>
  <si>
    <t>-1325238163</t>
  </si>
  <si>
    <t>"dle pol. č. 997221551" 527 "t"</t>
  </si>
  <si>
    <t>-944516748</t>
  </si>
  <si>
    <t>SO 155-V</t>
  </si>
  <si>
    <t>Chodníky a cyklostezky Beroun na silnici II/605, chodníky -jih, II.etapa</t>
  </si>
  <si>
    <t>Montážní práce včetně dopravy, soubor VO - dodávka a montáž lamp - mezisoučet</t>
  </si>
  <si>
    <t>Montážní práce včetně dopravy, soubor VO - Pokládka a uložení infrastruktur - veřejné osvětlení - mezisoučet</t>
  </si>
  <si>
    <t>Montážní práce včetně dopravy, soubor VO - Ostatní náklady - mezisoučet</t>
  </si>
  <si>
    <t>Cena celkem bez DPH v Kč</t>
  </si>
  <si>
    <t>Montážní práce včetně dopravy, soubor VO - dodávka a montáž lamp veřejného osvětlení</t>
  </si>
  <si>
    <t>projektové označení</t>
  </si>
  <si>
    <t>název</t>
  </si>
  <si>
    <t>počet</t>
  </si>
  <si>
    <t>cena za jednotku</t>
  </si>
  <si>
    <t>součin</t>
  </si>
  <si>
    <t>D30,D27</t>
  </si>
  <si>
    <t>Výložník obloukový V89
200060-1</t>
  </si>
  <si>
    <t>D15,D16,D17,D22,D23,D24,D26,D30,D28,D29</t>
  </si>
  <si>
    <t>Výložník obloukový V89
250060-1</t>
  </si>
  <si>
    <t>D1,D2,D3,D11,D12,D13,D14,D25,D20, D9</t>
  </si>
  <si>
    <t>Výložník obloukový V89
150060-1</t>
  </si>
  <si>
    <t>D21,D19,D18,D10,D5,D4,D6,D7,D8</t>
  </si>
  <si>
    <t>Výložník obloukový V89
300060-1</t>
  </si>
  <si>
    <t>D1 - D30</t>
  </si>
  <si>
    <t>Stožár DOS 100V</t>
  </si>
  <si>
    <t>E1,E4,E3,E6,E7,E9,E11,E10,E12,E13,E14,E15,E19,E20,E22,E21,E26,E29,E30,E27,E28,E18,E31,E32</t>
  </si>
  <si>
    <t>SB 6-(89)</t>
  </si>
  <si>
    <t>E25,E16,E17,E5,E8,E2</t>
  </si>
  <si>
    <t>Výložník úhlový atyp na bandimex 150060</t>
  </si>
  <si>
    <t>E1,E3,E6,E7,E9,E10,E18,E19</t>
  </si>
  <si>
    <t>Výložník rovný přechod. Stožár SB6-(89) 300089</t>
  </si>
  <si>
    <t>E23,E24,E26,E20,E29,E30,E31,E28,E15, E11,E4</t>
  </si>
  <si>
    <t>Výložník rovný přechod. Stožár SB6-(89) 150089</t>
  </si>
  <si>
    <t>E32,E27,E13,E14,E10</t>
  </si>
  <si>
    <t>Výložník rovnýna přechod. Stožár SB6-(89) 200089</t>
  </si>
  <si>
    <t>PTs,S40</t>
  </si>
  <si>
    <t>Výložník rovný 150060-, úhel 180</t>
  </si>
  <si>
    <t>D1-D30</t>
  </si>
  <si>
    <t>Schréder AMPERA MIDI / 5096 / 48 LED / 700mA / NW / 106W</t>
  </si>
  <si>
    <t>E1,E2</t>
  </si>
  <si>
    <t>AMPERA MIDI / 5145 / 64 LED / 700mA / CW / 139W-P</t>
  </si>
  <si>
    <t>E3,E4</t>
  </si>
  <si>
    <t>AMPERA MIDI / 5145 / 48 LED / 500mA / CW / 75W-P</t>
  </si>
  <si>
    <t>E5,E6,E7,E8</t>
  </si>
  <si>
    <t>AMPERA MIDI / 5145 / 48 LED / 700mA / CW / 106W-P</t>
  </si>
  <si>
    <t>E9,E11,E10</t>
  </si>
  <si>
    <t>E14,E15,E12,E13</t>
  </si>
  <si>
    <t>E32,E31,E29,E30</t>
  </si>
  <si>
    <t>AMPERA MIDI / 5145 / 48 LED / 350mA / CW / 53W-P</t>
  </si>
  <si>
    <t>E28,E27</t>
  </si>
  <si>
    <t>E18,E19</t>
  </si>
  <si>
    <t>E20,E21</t>
  </si>
  <si>
    <t>E22</t>
  </si>
  <si>
    <t>AMPERA MIDI / 5145 / 48 LED / 700mA / CW / 106W-L</t>
  </si>
  <si>
    <t>E25,E23</t>
  </si>
  <si>
    <t>AMPERA MIDI / 5145 / 48 LED / 700mA / CW / 75W-L</t>
  </si>
  <si>
    <t>E26,E24</t>
  </si>
  <si>
    <t>AMPERA MIDI / 5145 / 48 LED / 700mA / CW / 75W-P</t>
  </si>
  <si>
    <t>E16, E17</t>
  </si>
  <si>
    <t>beton: C 20/25, vlastnosti XC2 - XC3</t>
  </si>
  <si>
    <t>Výkop jámy pro stožár VO do 60x60 cm, do hloubky 1200mm, III. Třídy</t>
  </si>
  <si>
    <t>Výkop jámy pro stožár VO do 60x60 cm, do hloubky 1500mm, III. Třídy</t>
  </si>
  <si>
    <t>kabel CYKY 3Cx1,5</t>
  </si>
  <si>
    <t>Odvoz přebytečného výkopového materiálu včetně nakládání a likvidace</t>
  </si>
  <si>
    <t xml:space="preserve">Doprava a práce z plošiny </t>
  </si>
  <si>
    <t>hod</t>
  </si>
  <si>
    <t>Demontáž sávajících lamp VO do 12m, včetně základu, zásyp a zhutnění zeminy, dodávka a montáž kabelové spojky. Odvoz a lividace přebytečného materiálu</t>
  </si>
  <si>
    <t>Montážní práce, včetně dopravy, soubor VO - dodávka a montáž lamp</t>
  </si>
  <si>
    <t>kpl</t>
  </si>
  <si>
    <t>Montážní práce včetně dopravy, soubor VO - Pokládka a uložení infrastruktur - veřejné osvětlení</t>
  </si>
  <si>
    <t>Kabel CYKY 4Jx16</t>
  </si>
  <si>
    <t>Ohebná dvouplášťová chránička kabelů Kopoflex; Ø 63mm</t>
  </si>
  <si>
    <t>Ohebná dvouplášťová chránička kabelů Kopoflex; Ø 110mm</t>
  </si>
  <si>
    <t>FeZn 10 Drát zemnící 1x10 mm - pozinkovaný</t>
  </si>
  <si>
    <t>Fólie 33 cm Výstražná fólie do výkopu</t>
  </si>
  <si>
    <t>Svorka SS - TREMIS</t>
  </si>
  <si>
    <t>ks</t>
  </si>
  <si>
    <t>Gumoasfaltová hydroizolace DenBit DISPER DN 10kg</t>
  </si>
  <si>
    <t>Výkop kabelové rýhy pro pokládku infrastruktur VO 35x50cm, III. Třídy</t>
  </si>
  <si>
    <t>Zásyp, včetně hutnění po vrstvách a hrubé úpravy terénu, kabelové rýhy pro pokládku infrastruktur VO 35x50cm</t>
  </si>
  <si>
    <t>Montážní práce, včetně dopravy,  soubor VO - Pokládka a uložení infrastruktur - veřejné osvětlení</t>
  </si>
  <si>
    <t>Montážní práce včetně dopravy, soubor VO - Ostatní náklady</t>
  </si>
  <si>
    <t>Vytyčení trasy a umístění stožárů VO</t>
  </si>
  <si>
    <t>km</t>
  </si>
  <si>
    <t>Vytyčení stávajících síti správců infrastruktur</t>
  </si>
  <si>
    <t>Geometrické zaměření v digitální a tištěné podobě 4x paré</t>
  </si>
  <si>
    <t>Součinnost se správcem VO</t>
  </si>
  <si>
    <t>Schéma zapojení dle skutečného stavu v digitální a tištěné podobě, 4x paré</t>
  </si>
  <si>
    <t>Pasportizace VO v digitální a tištěné podobě, 4x paré</t>
  </si>
  <si>
    <t xml:space="preserve">Revize el. Zařízení, 4x paré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</si>
</sst>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</font>
    <font>
      <sz val="8"/>
      <color rgb="FFFF0000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7"/>
      <color rgb="FF969696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41" fillId="0" borderId="0" applyNumberFormat="0" applyFill="0" applyBorder="0" applyAlignment="0" applyProtection="0"/>
    <xf numFmtId="0" fontId="46" fillId="0" borderId="1"/>
    <xf numFmtId="0" fontId="41" fillId="0" borderId="1" applyNumberFormat="0" applyFill="0" applyBorder="0" applyAlignment="0" applyProtection="0"/>
    <xf numFmtId="0" fontId="51" fillId="0" borderId="1"/>
  </cellStyleXfs>
  <cellXfs count="5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8" fillId="2" borderId="0" xfId="1" applyFont="1" applyFill="1" applyAlignment="1" applyProtection="1">
      <alignment vertical="center"/>
    </xf>
    <xf numFmtId="0" fontId="41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0" borderId="27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8" xfId="0" applyFont="1" applyBorder="1" applyAlignment="1" applyProtection="1">
      <alignment vertical="center" wrapText="1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4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8" xfId="0" applyFont="1" applyBorder="1" applyAlignment="1" applyProtection="1">
      <alignment horizontal="left" vertical="center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center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3" xfId="0" applyFont="1" applyBorder="1" applyAlignment="1" applyProtection="1">
      <alignment vertical="center"/>
      <protection locked="0"/>
    </xf>
    <xf numFmtId="0" fontId="36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9" fillId="0" borderId="33" xfId="0" applyFont="1" applyBorder="1" applyAlignment="1" applyProtection="1">
      <protection locked="0"/>
    </xf>
    <xf numFmtId="0" fontId="34" fillId="0" borderId="31" xfId="0" applyFont="1" applyBorder="1" applyAlignment="1" applyProtection="1">
      <alignment vertical="top"/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3" fillId="6" borderId="27" xfId="0" applyFont="1" applyFill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49" fontId="43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1" xfId="0" applyFont="1" applyBorder="1" applyAlignment="1"/>
    <xf numFmtId="166" fontId="7" fillId="0" borderId="1" xfId="0" applyNumberFormat="1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167" fontId="0" fillId="0" borderId="27" xfId="0" applyNumberFormat="1" applyFont="1" applyFill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/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27" xfId="0" applyFont="1" applyFill="1" applyBorder="1" applyAlignment="1" applyProtection="1">
      <alignment horizontal="center" vertical="center"/>
      <protection locked="0"/>
    </xf>
    <xf numFmtId="49" fontId="0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  <protection locked="0"/>
    </xf>
    <xf numFmtId="0" fontId="46" fillId="2" borderId="1" xfId="2" applyFill="1" applyProtection="1"/>
    <xf numFmtId="0" fontId="12" fillId="2" borderId="1" xfId="2" applyFont="1" applyFill="1" applyAlignment="1" applyProtection="1">
      <alignment vertical="center"/>
    </xf>
    <xf numFmtId="0" fontId="13" fillId="2" borderId="1" xfId="2" applyFont="1" applyFill="1" applyAlignment="1" applyProtection="1">
      <alignment horizontal="left" vertical="center"/>
    </xf>
    <xf numFmtId="0" fontId="28" fillId="2" borderId="1" xfId="3" applyFont="1" applyFill="1" applyAlignment="1" applyProtection="1">
      <alignment vertical="center"/>
    </xf>
    <xf numFmtId="0" fontId="41" fillId="2" borderId="1" xfId="3" applyFill="1" applyProtection="1"/>
    <xf numFmtId="0" fontId="46" fillId="2" borderId="1" xfId="2" applyFill="1"/>
    <xf numFmtId="0" fontId="46" fillId="0" borderId="1" xfId="2"/>
    <xf numFmtId="0" fontId="0" fillId="0" borderId="1" xfId="2" applyFont="1" applyAlignment="1">
      <alignment horizontal="left" vertical="center"/>
    </xf>
    <xf numFmtId="0" fontId="46" fillId="0" borderId="2" xfId="2" applyBorder="1"/>
    <xf numFmtId="0" fontId="46" fillId="0" borderId="3" xfId="2" applyBorder="1"/>
    <xf numFmtId="0" fontId="46" fillId="0" borderId="4" xfId="2" applyBorder="1"/>
    <xf numFmtId="0" fontId="46" fillId="0" borderId="5" xfId="2" applyBorder="1"/>
    <xf numFmtId="0" fontId="46" fillId="0" borderId="1" xfId="2" applyBorder="1"/>
    <xf numFmtId="0" fontId="16" fillId="0" borderId="1" xfId="2" applyFont="1" applyBorder="1" applyAlignment="1">
      <alignment horizontal="left" vertical="center"/>
    </xf>
    <xf numFmtId="0" fontId="46" fillId="0" borderId="6" xfId="2" applyBorder="1"/>
    <xf numFmtId="0" fontId="15" fillId="0" borderId="1" xfId="2" applyFont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0" fontId="0" fillId="0" borderId="1" xfId="2" applyFont="1" applyAlignment="1">
      <alignment vertical="center"/>
    </xf>
    <xf numFmtId="0" fontId="0" fillId="0" borderId="5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2" fillId="0" borderId="1" xfId="2" applyFont="1" applyBorder="1" applyAlignment="1">
      <alignment horizontal="left" vertical="center"/>
    </xf>
    <xf numFmtId="165" fontId="2" fillId="0" borderId="1" xfId="2" applyNumberFormat="1" applyFont="1" applyBorder="1" applyAlignment="1">
      <alignment horizontal="left" vertical="center"/>
    </xf>
    <xf numFmtId="0" fontId="0" fillId="0" borderId="5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Alignment="1">
      <alignment vertical="center" wrapText="1"/>
    </xf>
    <xf numFmtId="0" fontId="0" fillId="0" borderId="16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8" fillId="0" borderId="1" xfId="2" applyFont="1" applyBorder="1" applyAlignment="1">
      <alignment horizontal="left" vertical="center"/>
    </xf>
    <xf numFmtId="4" fontId="22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164" fontId="1" fillId="0" borderId="1" xfId="2" applyNumberFormat="1" applyFont="1" applyBorder="1" applyAlignment="1">
      <alignment horizontal="right" vertical="center"/>
    </xf>
    <xf numFmtId="0" fontId="0" fillId="5" borderId="1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left" vertical="center"/>
    </xf>
    <xf numFmtId="0" fontId="0" fillId="5" borderId="10" xfId="2" applyFont="1" applyFill="1" applyBorder="1" applyAlignment="1">
      <alignment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10" xfId="2" applyFont="1" applyFill="1" applyBorder="1" applyAlignment="1">
      <alignment horizontal="center" vertical="center"/>
    </xf>
    <xf numFmtId="4" fontId="3" fillId="5" borderId="10" xfId="2" applyNumberFormat="1" applyFont="1" applyFill="1" applyBorder="1" applyAlignment="1">
      <alignment vertical="center"/>
    </xf>
    <xf numFmtId="0" fontId="0" fillId="5" borderId="26" xfId="2" applyFont="1" applyFill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2" fillId="5" borderId="1" xfId="2" applyFont="1" applyFill="1" applyBorder="1" applyAlignment="1">
      <alignment horizontal="left" vertical="center"/>
    </xf>
    <xf numFmtId="0" fontId="2" fillId="5" borderId="1" xfId="2" applyFont="1" applyFill="1" applyBorder="1" applyAlignment="1">
      <alignment horizontal="right" vertical="center"/>
    </xf>
    <xf numFmtId="0" fontId="0" fillId="5" borderId="6" xfId="2" applyFont="1" applyFill="1" applyBorder="1" applyAlignment="1">
      <alignment vertical="center"/>
    </xf>
    <xf numFmtId="0" fontId="29" fillId="0" borderId="1" xfId="2" applyFont="1" applyBorder="1" applyAlignment="1">
      <alignment horizontal="left" vertical="center"/>
    </xf>
    <xf numFmtId="0" fontId="5" fillId="0" borderId="1" xfId="2" applyFont="1" applyAlignment="1">
      <alignment vertical="center"/>
    </xf>
    <xf numFmtId="0" fontId="5" fillId="0" borderId="5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23" xfId="2" applyFont="1" applyBorder="1" applyAlignment="1">
      <alignment horizontal="left" vertical="center"/>
    </xf>
    <xf numFmtId="0" fontId="5" fillId="0" borderId="23" xfId="2" applyFont="1" applyBorder="1" applyAlignment="1">
      <alignment vertical="center"/>
    </xf>
    <xf numFmtId="4" fontId="5" fillId="0" borderId="23" xfId="2" applyNumberFormat="1" applyFont="1" applyBorder="1" applyAlignment="1">
      <alignment vertical="center"/>
    </xf>
    <xf numFmtId="0" fontId="5" fillId="0" borderId="6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1" xfId="2" applyFont="1" applyBorder="1" applyAlignment="1">
      <alignment vertical="center"/>
    </xf>
    <xf numFmtId="0" fontId="6" fillId="0" borderId="23" xfId="2" applyFont="1" applyBorder="1" applyAlignment="1">
      <alignment horizontal="left" vertical="center"/>
    </xf>
    <xf numFmtId="0" fontId="6" fillId="0" borderId="23" xfId="2" applyFont="1" applyBorder="1" applyAlignment="1">
      <alignment vertical="center"/>
    </xf>
    <xf numFmtId="4" fontId="6" fillId="0" borderId="23" xfId="2" applyNumberFormat="1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1" xfId="2" applyFont="1" applyFill="1" applyAlignment="1">
      <alignment vertical="center"/>
    </xf>
    <xf numFmtId="0" fontId="0" fillId="0" borderId="1" xfId="2" applyFont="1" applyFill="1" applyAlignment="1">
      <alignment vertical="center"/>
    </xf>
    <xf numFmtId="0" fontId="46" fillId="0" borderId="1" xfId="2" applyFill="1"/>
    <xf numFmtId="0" fontId="16" fillId="0" borderId="1" xfId="2" applyFont="1" applyAlignment="1">
      <alignment horizontal="left" vertical="center"/>
    </xf>
    <xf numFmtId="0" fontId="17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0" fillId="0" borderId="1" xfId="2" applyFont="1" applyFill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 wrapText="1"/>
    </xf>
    <xf numFmtId="0" fontId="0" fillId="0" borderId="1" xfId="2" applyFont="1" applyAlignment="1">
      <alignment horizontal="center" vertical="center" wrapText="1"/>
    </xf>
    <xf numFmtId="0" fontId="22" fillId="0" borderId="1" xfId="2" applyFont="1" applyAlignment="1">
      <alignment horizontal="left" vertical="center"/>
    </xf>
    <xf numFmtId="4" fontId="22" fillId="0" borderId="1" xfId="2" applyNumberFormat="1" applyFont="1" applyAlignment="1"/>
    <xf numFmtId="0" fontId="0" fillId="0" borderId="15" xfId="2" applyFont="1" applyBorder="1" applyAlignment="1">
      <alignment vertical="center"/>
    </xf>
    <xf numFmtId="166" fontId="30" fillId="0" borderId="16" xfId="2" applyNumberFormat="1" applyFont="1" applyBorder="1" applyAlignment="1"/>
    <xf numFmtId="166" fontId="30" fillId="0" borderId="17" xfId="2" applyNumberFormat="1" applyFont="1" applyBorder="1" applyAlignment="1"/>
    <xf numFmtId="4" fontId="31" fillId="0" borderId="1" xfId="2" applyNumberFormat="1" applyFont="1" applyAlignment="1">
      <alignment vertical="center"/>
    </xf>
    <xf numFmtId="0" fontId="7" fillId="0" borderId="1" xfId="2" applyFont="1" applyFill="1" applyAlignment="1"/>
    <xf numFmtId="0" fontId="7" fillId="0" borderId="5" xfId="2" applyFont="1" applyBorder="1" applyAlignment="1"/>
    <xf numFmtId="0" fontId="7" fillId="0" borderId="1" xfId="2" applyFont="1" applyAlignment="1"/>
    <xf numFmtId="0" fontId="7" fillId="0" borderId="1" xfId="2" applyFont="1" applyAlignment="1">
      <alignment horizontal="left"/>
    </xf>
    <xf numFmtId="0" fontId="5" fillId="0" borderId="1" xfId="2" applyFont="1" applyAlignment="1">
      <alignment horizontal="left"/>
    </xf>
    <xf numFmtId="4" fontId="5" fillId="0" borderId="1" xfId="2" applyNumberFormat="1" applyFont="1" applyAlignment="1"/>
    <xf numFmtId="0" fontId="7" fillId="0" borderId="18" xfId="2" applyFont="1" applyBorder="1" applyAlignment="1"/>
    <xf numFmtId="0" fontId="7" fillId="0" borderId="1" xfId="2" applyFont="1" applyBorder="1" applyAlignment="1"/>
    <xf numFmtId="166" fontId="7" fillId="0" borderId="1" xfId="2" applyNumberFormat="1" applyFont="1" applyBorder="1" applyAlignment="1"/>
    <xf numFmtId="166" fontId="7" fillId="0" borderId="19" xfId="2" applyNumberFormat="1" applyFont="1" applyBorder="1" applyAlignment="1"/>
    <xf numFmtId="0" fontId="7" fillId="0" borderId="1" xfId="2" applyFont="1" applyAlignment="1">
      <alignment horizontal="center"/>
    </xf>
    <xf numFmtId="4" fontId="7" fillId="0" borderId="1" xfId="2" applyNumberFormat="1" applyFont="1" applyAlignment="1">
      <alignment vertical="center"/>
    </xf>
    <xf numFmtId="0" fontId="6" fillId="0" borderId="1" xfId="2" applyFont="1" applyAlignment="1">
      <alignment horizontal="left"/>
    </xf>
    <xf numFmtId="4" fontId="6" fillId="0" borderId="1" xfId="2" applyNumberFormat="1" applyFont="1" applyAlignment="1"/>
    <xf numFmtId="0" fontId="0" fillId="0" borderId="5" xfId="2" applyFont="1" applyBorder="1" applyAlignment="1" applyProtection="1">
      <alignment vertical="center"/>
      <protection locked="0"/>
    </xf>
    <xf numFmtId="0" fontId="0" fillId="0" borderId="27" xfId="2" applyFont="1" applyBorder="1" applyAlignment="1" applyProtection="1">
      <alignment horizontal="center" vertical="center"/>
      <protection locked="0"/>
    </xf>
    <xf numFmtId="49" fontId="0" fillId="0" borderId="27" xfId="2" applyNumberFormat="1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center" vertical="center" wrapText="1"/>
      <protection locked="0"/>
    </xf>
    <xf numFmtId="167" fontId="0" fillId="0" borderId="27" xfId="2" applyNumberFormat="1" applyFont="1" applyBorder="1" applyAlignment="1" applyProtection="1">
      <alignment vertical="center"/>
      <protection locked="0"/>
    </xf>
    <xf numFmtId="4" fontId="0" fillId="0" borderId="27" xfId="2" applyNumberFormat="1" applyFont="1" applyBorder="1" applyAlignment="1" applyProtection="1">
      <alignment vertical="center"/>
      <protection locked="0"/>
    </xf>
    <xf numFmtId="0" fontId="1" fillId="0" borderId="27" xfId="2" applyFont="1" applyBorder="1" applyAlignment="1">
      <alignment horizontal="left" vertical="center"/>
    </xf>
    <xf numFmtId="0" fontId="1" fillId="0" borderId="1" xfId="2" applyFont="1" applyBorder="1" applyAlignment="1">
      <alignment horizontal="center" vertical="center"/>
    </xf>
    <xf numFmtId="166" fontId="1" fillId="0" borderId="1" xfId="2" applyNumberFormat="1" applyFont="1" applyBorder="1" applyAlignment="1">
      <alignment vertical="center"/>
    </xf>
    <xf numFmtId="166" fontId="1" fillId="0" borderId="19" xfId="2" applyNumberFormat="1" applyFont="1" applyBorder="1" applyAlignment="1">
      <alignment vertical="center"/>
    </xf>
    <xf numFmtId="4" fontId="0" fillId="0" borderId="1" xfId="2" applyNumberFormat="1" applyFont="1" applyAlignment="1">
      <alignment vertical="center"/>
    </xf>
    <xf numFmtId="0" fontId="8" fillId="0" borderId="1" xfId="2" applyFont="1" applyFill="1" applyAlignment="1">
      <alignment vertical="center"/>
    </xf>
    <xf numFmtId="0" fontId="8" fillId="0" borderId="5" xfId="2" applyFont="1" applyBorder="1" applyAlignment="1">
      <alignment vertical="center"/>
    </xf>
    <xf numFmtId="0" fontId="8" fillId="0" borderId="1" xfId="2" applyFont="1" applyAlignment="1">
      <alignment vertical="center"/>
    </xf>
    <xf numFmtId="0" fontId="32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 wrapText="1"/>
    </xf>
    <xf numFmtId="167" fontId="8" fillId="0" borderId="1" xfId="2" applyNumberFormat="1" applyFont="1" applyAlignment="1">
      <alignment vertical="center"/>
    </xf>
    <xf numFmtId="0" fontId="8" fillId="0" borderId="18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9" xfId="2" applyFont="1" applyBorder="1" applyAlignment="1">
      <alignment vertical="center"/>
    </xf>
    <xf numFmtId="0" fontId="9" fillId="0" borderId="1" xfId="2" applyFont="1" applyFill="1" applyAlignment="1">
      <alignment vertical="center"/>
    </xf>
    <xf numFmtId="0" fontId="9" fillId="0" borderId="5" xfId="2" applyFont="1" applyBorder="1" applyAlignment="1">
      <alignment vertical="center"/>
    </xf>
    <xf numFmtId="0" fontId="9" fillId="0" borderId="1" xfId="2" applyFont="1" applyAlignment="1">
      <alignment vertical="center"/>
    </xf>
    <xf numFmtId="0" fontId="9" fillId="0" borderId="1" xfId="2" applyFont="1" applyAlignment="1">
      <alignment horizontal="left" vertical="center"/>
    </xf>
    <xf numFmtId="0" fontId="9" fillId="0" borderId="1" xfId="2" applyFont="1" applyAlignment="1">
      <alignment horizontal="left" vertical="center" wrapText="1"/>
    </xf>
    <xf numFmtId="0" fontId="9" fillId="0" borderId="18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19" xfId="2" applyFont="1" applyBorder="1" applyAlignment="1">
      <alignment vertical="center"/>
    </xf>
    <xf numFmtId="0" fontId="1" fillId="6" borderId="27" xfId="2" applyFont="1" applyFill="1" applyBorder="1" applyAlignment="1" applyProtection="1">
      <alignment horizontal="left" vertical="center"/>
      <protection locked="0"/>
    </xf>
    <xf numFmtId="0" fontId="9" fillId="0" borderId="1" xfId="2" applyFont="1" applyAlignment="1" applyProtection="1">
      <alignment vertical="center"/>
      <protection locked="0"/>
    </xf>
    <xf numFmtId="0" fontId="8" fillId="0" borderId="1" xfId="2" applyFont="1" applyAlignment="1" applyProtection="1">
      <alignment vertical="center"/>
      <protection locked="0"/>
    </xf>
    <xf numFmtId="0" fontId="10" fillId="0" borderId="1" xfId="2" applyFont="1" applyFill="1" applyAlignment="1">
      <alignment vertical="center"/>
    </xf>
    <xf numFmtId="0" fontId="10" fillId="0" borderId="5" xfId="2" applyFont="1" applyBorder="1" applyAlignment="1">
      <alignment vertical="center"/>
    </xf>
    <xf numFmtId="0" fontId="10" fillId="0" borderId="1" xfId="2" applyFont="1" applyAlignment="1">
      <alignment vertical="center"/>
    </xf>
    <xf numFmtId="0" fontId="10" fillId="0" borderId="1" xfId="2" applyFont="1" applyAlignment="1">
      <alignment horizontal="left" vertical="center"/>
    </xf>
    <xf numFmtId="0" fontId="10" fillId="0" borderId="1" xfId="2" applyFont="1" applyAlignment="1">
      <alignment horizontal="left" vertical="center" wrapText="1"/>
    </xf>
    <xf numFmtId="167" fontId="10" fillId="0" borderId="1" xfId="2" applyNumberFormat="1" applyFont="1" applyAlignment="1">
      <alignment vertical="center"/>
    </xf>
    <xf numFmtId="0" fontId="10" fillId="0" borderId="18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45" fillId="0" borderId="1" xfId="2" applyFont="1" applyAlignment="1">
      <alignment horizontal="left" vertical="center" wrapText="1"/>
    </xf>
    <xf numFmtId="0" fontId="33" fillId="0" borderId="27" xfId="2" applyFont="1" applyBorder="1" applyAlignment="1" applyProtection="1">
      <alignment horizontal="center" vertical="center"/>
      <protection locked="0"/>
    </xf>
    <xf numFmtId="49" fontId="33" fillId="0" borderId="27" xfId="2" applyNumberFormat="1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center" vertical="center" wrapText="1"/>
      <protection locked="0"/>
    </xf>
    <xf numFmtId="167" fontId="33" fillId="0" borderId="27" xfId="2" applyNumberFormat="1" applyFont="1" applyBorder="1" applyAlignment="1" applyProtection="1">
      <alignment vertical="center"/>
      <protection locked="0"/>
    </xf>
    <xf numFmtId="4" fontId="33" fillId="0" borderId="27" xfId="2" applyNumberFormat="1" applyFont="1" applyBorder="1" applyAlignment="1" applyProtection="1">
      <alignment vertical="center"/>
      <protection locked="0"/>
    </xf>
    <xf numFmtId="0" fontId="33" fillId="0" borderId="5" xfId="2" applyFont="1" applyBorder="1" applyAlignment="1">
      <alignment vertical="center"/>
    </xf>
    <xf numFmtId="0" fontId="33" fillId="0" borderId="27" xfId="2" applyFont="1" applyBorder="1" applyAlignment="1">
      <alignment horizontal="left" vertical="center"/>
    </xf>
    <xf numFmtId="0" fontId="33" fillId="0" borderId="1" xfId="2" applyFont="1" applyBorder="1" applyAlignment="1">
      <alignment horizontal="center" vertical="center"/>
    </xf>
    <xf numFmtId="0" fontId="10" fillId="0" borderId="1" xfId="2" applyFont="1" applyAlignment="1" applyProtection="1">
      <alignment vertical="center"/>
      <protection locked="0"/>
    </xf>
    <xf numFmtId="0" fontId="47" fillId="0" borderId="1" xfId="2" applyFont="1" applyFill="1" applyAlignment="1">
      <alignment vertical="center"/>
    </xf>
    <xf numFmtId="0" fontId="47" fillId="0" borderId="5" xfId="2" applyFont="1" applyFill="1" applyBorder="1" applyAlignment="1">
      <alignment vertical="center"/>
    </xf>
    <xf numFmtId="0" fontId="47" fillId="0" borderId="5" xfId="2" applyFont="1" applyBorder="1" applyAlignment="1">
      <alignment vertical="center"/>
    </xf>
    <xf numFmtId="0" fontId="47" fillId="0" borderId="18" xfId="2" applyFont="1" applyBorder="1" applyAlignment="1">
      <alignment vertical="center"/>
    </xf>
    <xf numFmtId="0" fontId="47" fillId="0" borderId="1" xfId="2" applyFont="1" applyBorder="1" applyAlignment="1">
      <alignment vertical="center"/>
    </xf>
    <xf numFmtId="0" fontId="47" fillId="0" borderId="19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1" xfId="2" applyFont="1" applyAlignment="1">
      <alignment horizontal="left" vertical="center"/>
    </xf>
    <xf numFmtId="0" fontId="47" fillId="0" borderId="1" xfId="2" applyFont="1" applyAlignment="1">
      <alignment horizontal="left" vertical="center" wrapText="1"/>
    </xf>
    <xf numFmtId="167" fontId="47" fillId="0" borderId="1" xfId="2" applyNumberFormat="1" applyFont="1" applyAlignment="1">
      <alignment vertical="center"/>
    </xf>
    <xf numFmtId="0" fontId="47" fillId="0" borderId="1" xfId="2" applyFont="1" applyAlignment="1" applyProtection="1">
      <alignment vertical="center"/>
      <protection locked="0"/>
    </xf>
    <xf numFmtId="167" fontId="45" fillId="0" borderId="1" xfId="2" applyNumberFormat="1" applyFont="1" applyAlignment="1">
      <alignment vertical="center"/>
    </xf>
    <xf numFmtId="0" fontId="43" fillId="0" borderId="27" xfId="2" applyFont="1" applyFill="1" applyBorder="1" applyAlignment="1" applyProtection="1">
      <alignment horizontal="center" vertical="center"/>
      <protection locked="0"/>
    </xf>
    <xf numFmtId="49" fontId="43" fillId="0" borderId="27" xfId="2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center" vertical="center" wrapText="1"/>
      <protection locked="0"/>
    </xf>
    <xf numFmtId="167" fontId="43" fillId="0" borderId="27" xfId="2" applyNumberFormat="1" applyFont="1" applyFill="1" applyBorder="1" applyAlignment="1" applyProtection="1">
      <alignment vertical="center"/>
      <protection locked="0"/>
    </xf>
    <xf numFmtId="4" fontId="43" fillId="0" borderId="27" xfId="2" applyNumberFormat="1" applyFont="1" applyFill="1" applyBorder="1" applyAlignment="1" applyProtection="1">
      <alignment vertical="center"/>
      <protection locked="0"/>
    </xf>
    <xf numFmtId="0" fontId="43" fillId="0" borderId="5" xfId="2" applyFont="1" applyBorder="1" applyAlignment="1">
      <alignment vertical="center"/>
    </xf>
    <xf numFmtId="0" fontId="43" fillId="6" borderId="27" xfId="2" applyFont="1" applyFill="1" applyBorder="1" applyAlignment="1" applyProtection="1">
      <alignment horizontal="left" vertical="center"/>
      <protection locked="0"/>
    </xf>
    <xf numFmtId="0" fontId="43" fillId="0" borderId="1" xfId="2" applyFont="1" applyBorder="1" applyAlignment="1">
      <alignment horizontal="center" vertical="center"/>
    </xf>
    <xf numFmtId="166" fontId="48" fillId="0" borderId="1" xfId="2" applyNumberFormat="1" applyFont="1" applyBorder="1" applyAlignment="1">
      <alignment vertical="center"/>
    </xf>
    <xf numFmtId="166" fontId="48" fillId="0" borderId="19" xfId="2" applyNumberFormat="1" applyFont="1" applyBorder="1" applyAlignment="1">
      <alignment vertical="center"/>
    </xf>
    <xf numFmtId="0" fontId="45" fillId="0" borderId="1" xfId="2" applyFont="1" applyFill="1" applyAlignment="1">
      <alignment vertical="center"/>
    </xf>
    <xf numFmtId="0" fontId="45" fillId="0" borderId="5" xfId="2" applyFont="1" applyBorder="1" applyAlignment="1">
      <alignment vertical="center"/>
    </xf>
    <xf numFmtId="0" fontId="49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 wrapText="1"/>
    </xf>
    <xf numFmtId="167" fontId="45" fillId="0" borderId="1" xfId="2" applyNumberFormat="1" applyFont="1" applyFill="1" applyAlignment="1">
      <alignment vertical="center"/>
    </xf>
    <xf numFmtId="0" fontId="45" fillId="0" borderId="1" xfId="2" applyFont="1" applyFill="1" applyAlignment="1" applyProtection="1">
      <alignment vertical="center"/>
      <protection locked="0"/>
    </xf>
    <xf numFmtId="0" fontId="45" fillId="0" borderId="18" xfId="2" applyFont="1" applyBorder="1" applyAlignment="1">
      <alignment vertical="center"/>
    </xf>
    <xf numFmtId="0" fontId="45" fillId="0" borderId="1" xfId="2" applyFont="1" applyBorder="1" applyAlignment="1">
      <alignment vertical="center"/>
    </xf>
    <xf numFmtId="0" fontId="45" fillId="0" borderId="19" xfId="2" applyFont="1" applyBorder="1" applyAlignment="1">
      <alignment vertical="center"/>
    </xf>
    <xf numFmtId="0" fontId="45" fillId="0" borderId="1" xfId="2" applyFont="1" applyAlignment="1">
      <alignment vertical="center"/>
    </xf>
    <xf numFmtId="0" fontId="45" fillId="0" borderId="1" xfId="2" applyFont="1" applyAlignment="1">
      <alignment horizontal="left" vertical="center"/>
    </xf>
    <xf numFmtId="4" fontId="33" fillId="0" borderId="27" xfId="2" applyNumberFormat="1" applyFont="1" applyFill="1" applyBorder="1" applyAlignment="1" applyProtection="1">
      <alignment vertical="center"/>
      <protection locked="0"/>
    </xf>
    <xf numFmtId="0" fontId="33" fillId="6" borderId="27" xfId="2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Alignment="1" applyProtection="1">
      <alignment vertical="center"/>
      <protection locked="0"/>
    </xf>
    <xf numFmtId="4" fontId="0" fillId="0" borderId="27" xfId="2" applyNumberFormat="1" applyFont="1" applyFill="1" applyBorder="1" applyAlignment="1" applyProtection="1">
      <alignment vertical="center"/>
      <protection locked="0"/>
    </xf>
    <xf numFmtId="0" fontId="1" fillId="0" borderId="23" xfId="2" applyFont="1" applyBorder="1" applyAlignment="1">
      <alignment horizontal="center" vertical="center"/>
    </xf>
    <xf numFmtId="166" fontId="1" fillId="0" borderId="23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41" fillId="0" borderId="0" xfId="1" applyAlignment="1">
      <alignment horizontal="center" vertical="center"/>
    </xf>
    <xf numFmtId="0" fontId="0" fillId="7" borderId="0" xfId="0" applyFill="1"/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vertical="center" wrapText="1"/>
    </xf>
    <xf numFmtId="0" fontId="5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0" fillId="7" borderId="0" xfId="0" applyFont="1" applyFill="1" applyAlignment="1">
      <alignment horizontal="center" vertical="center" wrapText="1"/>
    </xf>
    <xf numFmtId="0" fontId="7" fillId="7" borderId="0" xfId="0" applyFont="1" applyFill="1" applyAlignment="1"/>
    <xf numFmtId="4" fontId="0" fillId="7" borderId="0" xfId="0" applyNumberFormat="1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7" fillId="0" borderId="1" xfId="2" applyFont="1" applyAlignment="1">
      <alignment horizontal="left" vertical="center" wrapText="1"/>
    </xf>
    <xf numFmtId="0" fontId="17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8" fillId="2" borderId="1" xfId="3" applyFont="1" applyFill="1" applyAlignment="1" applyProtection="1">
      <alignment vertical="center"/>
    </xf>
    <xf numFmtId="0" fontId="15" fillId="3" borderId="1" xfId="2" applyFont="1" applyFill="1" applyAlignment="1">
      <alignment horizontal="center" vertical="center"/>
    </xf>
    <xf numFmtId="0" fontId="46" fillId="0" borderId="1" xfId="2"/>
    <xf numFmtId="0" fontId="17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 applyProtection="1">
      <alignment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left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51" fillId="0" borderId="1" xfId="4" applyAlignment="1">
      <alignment horizontal="left" vertical="center" wrapText="1"/>
    </xf>
    <xf numFmtId="0" fontId="50" fillId="0" borderId="37" xfId="4" applyFont="1" applyBorder="1" applyAlignment="1">
      <alignment horizontal="left" vertical="center" wrapText="1"/>
    </xf>
    <xf numFmtId="0" fontId="50" fillId="0" borderId="38" xfId="4" applyFont="1" applyBorder="1" applyAlignment="1">
      <alignment horizontal="left" vertical="center" wrapText="1"/>
    </xf>
    <xf numFmtId="0" fontId="51" fillId="0" borderId="39" xfId="4" applyBorder="1" applyAlignment="1">
      <alignment horizontal="left" vertical="center" wrapText="1"/>
    </xf>
    <xf numFmtId="0" fontId="50" fillId="0" borderId="40" xfId="4" applyFont="1" applyBorder="1" applyAlignment="1">
      <alignment horizontal="left" vertical="center" wrapText="1"/>
    </xf>
    <xf numFmtId="0" fontId="50" fillId="0" borderId="28" xfId="4" applyFont="1" applyBorder="1" applyAlignment="1">
      <alignment horizontal="left" vertical="center" wrapText="1"/>
    </xf>
    <xf numFmtId="0" fontId="51" fillId="0" borderId="41" xfId="4" applyBorder="1" applyAlignment="1">
      <alignment horizontal="left" vertical="center" wrapText="1"/>
    </xf>
    <xf numFmtId="0" fontId="52" fillId="0" borderId="42" xfId="4" applyFont="1" applyBorder="1" applyAlignment="1">
      <alignment horizontal="left" vertical="center" wrapText="1"/>
    </xf>
    <xf numFmtId="0" fontId="52" fillId="0" borderId="43" xfId="4" applyFont="1" applyBorder="1" applyAlignment="1">
      <alignment horizontal="left" vertical="center" wrapText="1"/>
    </xf>
    <xf numFmtId="0" fontId="52" fillId="0" borderId="44" xfId="4" applyFont="1" applyBorder="1" applyAlignment="1">
      <alignment horizontal="left" vertical="center" wrapText="1"/>
    </xf>
    <xf numFmtId="0" fontId="53" fillId="0" borderId="45" xfId="4" applyFont="1" applyBorder="1" applyAlignment="1">
      <alignment horizontal="center" vertical="center" wrapText="1"/>
    </xf>
    <xf numFmtId="0" fontId="53" fillId="0" borderId="45" xfId="4" applyFont="1" applyBorder="1" applyAlignment="1">
      <alignment horizontal="center" vertical="center" wrapText="1"/>
    </xf>
    <xf numFmtId="0" fontId="51" fillId="0" borderId="37" xfId="4" applyFill="1" applyBorder="1" applyAlignment="1">
      <alignment horizontal="left" vertical="center" wrapText="1"/>
    </xf>
    <xf numFmtId="0" fontId="54" fillId="8" borderId="37" xfId="4" applyFont="1" applyFill="1" applyBorder="1" applyAlignment="1">
      <alignment horizontal="left" vertical="center" wrapText="1"/>
    </xf>
    <xf numFmtId="0" fontId="51" fillId="0" borderId="1" xfId="4" applyFill="1" applyAlignment="1">
      <alignment horizontal="left" vertical="center" wrapText="1"/>
    </xf>
    <xf numFmtId="0" fontId="51" fillId="0" borderId="37" xfId="4" applyBorder="1" applyAlignment="1">
      <alignment horizontal="left" vertical="center" wrapText="1"/>
    </xf>
    <xf numFmtId="0" fontId="53" fillId="0" borderId="37" xfId="4" applyFont="1" applyBorder="1" applyAlignment="1">
      <alignment horizontal="center" vertical="center" wrapText="1"/>
    </xf>
    <xf numFmtId="0" fontId="51" fillId="0" borderId="40" xfId="4" applyBorder="1" applyAlignment="1">
      <alignment horizontal="left" vertical="center" wrapText="1"/>
    </xf>
    <xf numFmtId="0" fontId="51" fillId="0" borderId="46" xfId="4" applyBorder="1" applyAlignment="1">
      <alignment horizontal="left" vertical="center" wrapText="1"/>
    </xf>
  </cellXfs>
  <cellStyles count="5">
    <cellStyle name="Hypertextový odkaz" xfId="1" builtinId="8"/>
    <cellStyle name="Hypertextový odkaz 2" xfId="3"/>
    <cellStyle name="Normální" xfId="0" builtinId="0" customBuiltin="1"/>
    <cellStyle name="Normální 2" xfId="2"/>
    <cellStyle name="Normální 3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in_masa\Documents\___BEROUN\chodn&#237;ky%20-jih-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00-V - Vedlejší a ost..."/>
      <sheetName val="SO 155-V - Chodníky a cyk..."/>
      <sheetName val="List1"/>
      <sheetName val="Pokyny pro vyplnění"/>
    </sheetNames>
    <sheetDataSet>
      <sheetData sheetId="0">
        <row r="6">
          <cell r="K6" t="str">
            <v>Stavební úpravy pro vedení chodníků a cyklostezek v ulici Plzeňská, chodníky -jih-</v>
          </cell>
        </row>
        <row r="8">
          <cell r="AN8">
            <v>43414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33203125" customWidth="1"/>
    <col min="45" max="47" width="25.83203125" customWidth="1"/>
    <col min="48" max="51" width="21.6640625" customWidth="1"/>
    <col min="52" max="52" width="9.83203125" customWidth="1"/>
    <col min="53" max="53" width="12.5" customWidth="1"/>
    <col min="54" max="54" width="21.5" customWidth="1"/>
    <col min="55" max="55" width="23.5" customWidth="1"/>
    <col min="56" max="56" width="30.6640625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511" t="s">
        <v>8</v>
      </c>
      <c r="AS2" s="511"/>
      <c r="AT2" s="511"/>
      <c r="AU2" s="511"/>
      <c r="AV2" s="511"/>
      <c r="AW2" s="511"/>
      <c r="AX2" s="511"/>
      <c r="AY2" s="511"/>
      <c r="AZ2" s="511"/>
      <c r="BA2" s="511"/>
      <c r="BB2" s="511"/>
      <c r="BC2" s="511"/>
      <c r="BD2" s="511"/>
      <c r="BE2" s="511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 x14ac:dyDescent="0.3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533" t="s">
        <v>16</v>
      </c>
      <c r="L5" s="534"/>
      <c r="M5" s="534"/>
      <c r="N5" s="534"/>
      <c r="O5" s="534"/>
      <c r="P5" s="534"/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28"/>
      <c r="AQ5" s="30"/>
      <c r="BS5" s="23" t="s">
        <v>9</v>
      </c>
    </row>
    <row r="6" spans="1:74" ht="36.950000000000003" customHeight="1" x14ac:dyDescent="0.3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535" t="s">
        <v>18</v>
      </c>
      <c r="L6" s="534"/>
      <c r="M6" s="534"/>
      <c r="N6" s="534"/>
      <c r="O6" s="534"/>
      <c r="P6" s="534"/>
      <c r="Q6" s="534"/>
      <c r="R6" s="534"/>
      <c r="S6" s="534"/>
      <c r="T6" s="534"/>
      <c r="U6" s="534"/>
      <c r="V6" s="534"/>
      <c r="W6" s="534"/>
      <c r="X6" s="534"/>
      <c r="Y6" s="534"/>
      <c r="Z6" s="534"/>
      <c r="AA6" s="534"/>
      <c r="AB6" s="534"/>
      <c r="AC6" s="534"/>
      <c r="AD6" s="534"/>
      <c r="AE6" s="534"/>
      <c r="AF6" s="534"/>
      <c r="AG6" s="534"/>
      <c r="AH6" s="534"/>
      <c r="AI6" s="534"/>
      <c r="AJ6" s="534"/>
      <c r="AK6" s="534"/>
      <c r="AL6" s="534"/>
      <c r="AM6" s="534"/>
      <c r="AN6" s="534"/>
      <c r="AO6" s="534"/>
      <c r="AP6" s="28"/>
      <c r="AQ6" s="30"/>
      <c r="BS6" s="23" t="s">
        <v>9</v>
      </c>
    </row>
    <row r="7" spans="1:74" ht="14.45" customHeight="1" x14ac:dyDescent="0.3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5</v>
      </c>
      <c r="AO7" s="28"/>
      <c r="AP7" s="28"/>
      <c r="AQ7" s="30"/>
      <c r="BS7" s="23" t="s">
        <v>9</v>
      </c>
    </row>
    <row r="8" spans="1:74" ht="14.45" customHeight="1" x14ac:dyDescent="0.3">
      <c r="B8" s="27"/>
      <c r="C8" s="28"/>
      <c r="D8" s="35" t="s">
        <v>21</v>
      </c>
      <c r="E8" s="28"/>
      <c r="F8" s="28"/>
      <c r="G8" s="28"/>
      <c r="H8" s="28"/>
      <c r="I8" s="28"/>
      <c r="J8" s="28"/>
      <c r="K8" s="33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23</v>
      </c>
      <c r="AL8" s="28"/>
      <c r="AM8" s="28"/>
      <c r="AN8" s="286">
        <v>43414</v>
      </c>
      <c r="AO8" s="28"/>
      <c r="AP8" s="28"/>
      <c r="AQ8" s="30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9</v>
      </c>
    </row>
    <row r="10" spans="1:74" ht="14.45" customHeight="1" x14ac:dyDescent="0.3">
      <c r="B10" s="27"/>
      <c r="C10" s="28"/>
      <c r="D10" s="35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25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spans="1:74" ht="18.399999999999999" customHeight="1" x14ac:dyDescent="0.3">
      <c r="B11" s="27"/>
      <c r="C11" s="28"/>
      <c r="D11" s="28"/>
      <c r="E11" s="33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27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spans="1:74" ht="14.45" customHeight="1" x14ac:dyDescent="0.3">
      <c r="B13" s="27"/>
      <c r="C13" s="28"/>
      <c r="D13" s="35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25</v>
      </c>
      <c r="AL13" s="28"/>
      <c r="AM13" s="28"/>
      <c r="AN13" s="33" t="s">
        <v>5</v>
      </c>
      <c r="AO13" s="28"/>
      <c r="AP13" s="28"/>
      <c r="AQ13" s="30"/>
      <c r="BS13" s="23" t="s">
        <v>9</v>
      </c>
    </row>
    <row r="14" spans="1:74" ht="15" x14ac:dyDescent="0.3">
      <c r="B14" s="27"/>
      <c r="C14" s="28"/>
      <c r="D14" s="28"/>
      <c r="E14" s="33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27</v>
      </c>
      <c r="AL14" s="28"/>
      <c r="AM14" s="28"/>
      <c r="AN14" s="33" t="s">
        <v>5</v>
      </c>
      <c r="AO14" s="28"/>
      <c r="AP14" s="28"/>
      <c r="AQ14" s="30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 x14ac:dyDescent="0.3">
      <c r="B16" s="27"/>
      <c r="C16" s="28"/>
      <c r="D16" s="35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25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 x14ac:dyDescent="0.3">
      <c r="B17" s="27"/>
      <c r="C17" s="28"/>
      <c r="D17" s="28"/>
      <c r="E17" s="33" t="s">
        <v>31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27</v>
      </c>
      <c r="AL17" s="28"/>
      <c r="AM17" s="28"/>
      <c r="AN17" s="33" t="s">
        <v>5</v>
      </c>
      <c r="AO17" s="28"/>
      <c r="AP17" s="28"/>
      <c r="AQ17" s="30"/>
      <c r="BS17" s="23" t="s">
        <v>32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 x14ac:dyDescent="0.3">
      <c r="B19" s="27"/>
      <c r="C19" s="28"/>
      <c r="D19" s="35" t="s">
        <v>33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57" customHeight="1" x14ac:dyDescent="0.3">
      <c r="B20" s="27"/>
      <c r="C20" s="28"/>
      <c r="D20" s="28"/>
      <c r="E20" s="536" t="s">
        <v>34</v>
      </c>
      <c r="F20" s="536"/>
      <c r="G20" s="536"/>
      <c r="H20" s="536"/>
      <c r="I20" s="536"/>
      <c r="J20" s="536"/>
      <c r="K20" s="536"/>
      <c r="L20" s="536"/>
      <c r="M20" s="536"/>
      <c r="N20" s="536"/>
      <c r="O20" s="536"/>
      <c r="P20" s="536"/>
      <c r="Q20" s="536"/>
      <c r="R20" s="536"/>
      <c r="S20" s="536"/>
      <c r="T20" s="536"/>
      <c r="U20" s="536"/>
      <c r="V20" s="536"/>
      <c r="W20" s="536"/>
      <c r="X20" s="536"/>
      <c r="Y20" s="536"/>
      <c r="Z20" s="536"/>
      <c r="AA20" s="536"/>
      <c r="AB20" s="536"/>
      <c r="AC20" s="536"/>
      <c r="AD20" s="536"/>
      <c r="AE20" s="536"/>
      <c r="AF20" s="536"/>
      <c r="AG20" s="536"/>
      <c r="AH20" s="536"/>
      <c r="AI20" s="536"/>
      <c r="AJ20" s="536"/>
      <c r="AK20" s="536"/>
      <c r="AL20" s="536"/>
      <c r="AM20" s="536"/>
      <c r="AN20" s="536"/>
      <c r="AO20" s="28"/>
      <c r="AP20" s="28"/>
      <c r="AQ20" s="30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 x14ac:dyDescent="0.3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 x14ac:dyDescent="0.3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537">
        <f>ROUND(AG51,2)</f>
        <v>0</v>
      </c>
      <c r="AL23" s="538"/>
      <c r="AM23" s="538"/>
      <c r="AN23" s="538"/>
      <c r="AO23" s="538"/>
      <c r="AP23" s="38"/>
      <c r="AQ23" s="41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539" t="s">
        <v>36</v>
      </c>
      <c r="M25" s="539"/>
      <c r="N25" s="539"/>
      <c r="O25" s="539"/>
      <c r="P25" s="38"/>
      <c r="Q25" s="38"/>
      <c r="R25" s="38"/>
      <c r="S25" s="38"/>
      <c r="T25" s="38"/>
      <c r="U25" s="38"/>
      <c r="V25" s="38"/>
      <c r="W25" s="539" t="s">
        <v>37</v>
      </c>
      <c r="X25" s="539"/>
      <c r="Y25" s="539"/>
      <c r="Z25" s="539"/>
      <c r="AA25" s="539"/>
      <c r="AB25" s="539"/>
      <c r="AC25" s="539"/>
      <c r="AD25" s="539"/>
      <c r="AE25" s="539"/>
      <c r="AF25" s="38"/>
      <c r="AG25" s="38"/>
      <c r="AH25" s="38"/>
      <c r="AI25" s="38"/>
      <c r="AJ25" s="38"/>
      <c r="AK25" s="539" t="s">
        <v>38</v>
      </c>
      <c r="AL25" s="539"/>
      <c r="AM25" s="539"/>
      <c r="AN25" s="539"/>
      <c r="AO25" s="539"/>
      <c r="AP25" s="38"/>
      <c r="AQ25" s="41"/>
    </row>
    <row r="26" spans="2:71" s="2" customFormat="1" ht="14.45" customHeight="1" x14ac:dyDescent="0.3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522">
        <v>0.21</v>
      </c>
      <c r="M26" s="523"/>
      <c r="N26" s="523"/>
      <c r="O26" s="523"/>
      <c r="P26" s="44"/>
      <c r="Q26" s="44"/>
      <c r="R26" s="44"/>
      <c r="S26" s="44"/>
      <c r="T26" s="44"/>
      <c r="U26" s="44"/>
      <c r="V26" s="44"/>
      <c r="W26" s="524">
        <f>ROUND(AZ51,2)</f>
        <v>0</v>
      </c>
      <c r="X26" s="523"/>
      <c r="Y26" s="523"/>
      <c r="Z26" s="523"/>
      <c r="AA26" s="523"/>
      <c r="AB26" s="523"/>
      <c r="AC26" s="523"/>
      <c r="AD26" s="523"/>
      <c r="AE26" s="523"/>
      <c r="AF26" s="44"/>
      <c r="AG26" s="44"/>
      <c r="AH26" s="44"/>
      <c r="AI26" s="44"/>
      <c r="AJ26" s="44"/>
      <c r="AK26" s="524">
        <f>ROUND(AV51,2)</f>
        <v>0</v>
      </c>
      <c r="AL26" s="523"/>
      <c r="AM26" s="523"/>
      <c r="AN26" s="523"/>
      <c r="AO26" s="523"/>
      <c r="AP26" s="44"/>
      <c r="AQ26" s="46"/>
    </row>
    <row r="27" spans="2:71" s="2" customFormat="1" ht="14.45" customHeight="1" x14ac:dyDescent="0.3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522">
        <v>0.15</v>
      </c>
      <c r="M27" s="523"/>
      <c r="N27" s="523"/>
      <c r="O27" s="523"/>
      <c r="P27" s="44"/>
      <c r="Q27" s="44"/>
      <c r="R27" s="44"/>
      <c r="S27" s="44"/>
      <c r="T27" s="44"/>
      <c r="U27" s="44"/>
      <c r="V27" s="44"/>
      <c r="W27" s="524">
        <f>ROUND(BA51,2)</f>
        <v>0</v>
      </c>
      <c r="X27" s="523"/>
      <c r="Y27" s="523"/>
      <c r="Z27" s="523"/>
      <c r="AA27" s="523"/>
      <c r="AB27" s="523"/>
      <c r="AC27" s="523"/>
      <c r="AD27" s="523"/>
      <c r="AE27" s="523"/>
      <c r="AF27" s="44"/>
      <c r="AG27" s="44"/>
      <c r="AH27" s="44"/>
      <c r="AI27" s="44"/>
      <c r="AJ27" s="44"/>
      <c r="AK27" s="524">
        <f>ROUND(AW51,2)</f>
        <v>0</v>
      </c>
      <c r="AL27" s="523"/>
      <c r="AM27" s="523"/>
      <c r="AN27" s="523"/>
      <c r="AO27" s="523"/>
      <c r="AP27" s="44"/>
      <c r="AQ27" s="46"/>
    </row>
    <row r="28" spans="2:71" s="2" customFormat="1" ht="14.45" hidden="1" customHeight="1" x14ac:dyDescent="0.3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522">
        <v>0.21</v>
      </c>
      <c r="M28" s="523"/>
      <c r="N28" s="523"/>
      <c r="O28" s="523"/>
      <c r="P28" s="44"/>
      <c r="Q28" s="44"/>
      <c r="R28" s="44"/>
      <c r="S28" s="44"/>
      <c r="T28" s="44"/>
      <c r="U28" s="44"/>
      <c r="V28" s="44"/>
      <c r="W28" s="524">
        <f>ROUND(BB51,2)</f>
        <v>0</v>
      </c>
      <c r="X28" s="523"/>
      <c r="Y28" s="523"/>
      <c r="Z28" s="523"/>
      <c r="AA28" s="523"/>
      <c r="AB28" s="523"/>
      <c r="AC28" s="523"/>
      <c r="AD28" s="523"/>
      <c r="AE28" s="523"/>
      <c r="AF28" s="44"/>
      <c r="AG28" s="44"/>
      <c r="AH28" s="44"/>
      <c r="AI28" s="44"/>
      <c r="AJ28" s="44"/>
      <c r="AK28" s="524">
        <v>0</v>
      </c>
      <c r="AL28" s="523"/>
      <c r="AM28" s="523"/>
      <c r="AN28" s="523"/>
      <c r="AO28" s="523"/>
      <c r="AP28" s="44"/>
      <c r="AQ28" s="46"/>
    </row>
    <row r="29" spans="2:71" s="2" customFormat="1" ht="14.45" hidden="1" customHeight="1" x14ac:dyDescent="0.3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522">
        <v>0.15</v>
      </c>
      <c r="M29" s="523"/>
      <c r="N29" s="523"/>
      <c r="O29" s="523"/>
      <c r="P29" s="44"/>
      <c r="Q29" s="44"/>
      <c r="R29" s="44"/>
      <c r="S29" s="44"/>
      <c r="T29" s="44"/>
      <c r="U29" s="44"/>
      <c r="V29" s="44"/>
      <c r="W29" s="524">
        <f>ROUND(BC51,2)</f>
        <v>0</v>
      </c>
      <c r="X29" s="523"/>
      <c r="Y29" s="523"/>
      <c r="Z29" s="523"/>
      <c r="AA29" s="523"/>
      <c r="AB29" s="523"/>
      <c r="AC29" s="523"/>
      <c r="AD29" s="523"/>
      <c r="AE29" s="523"/>
      <c r="AF29" s="44"/>
      <c r="AG29" s="44"/>
      <c r="AH29" s="44"/>
      <c r="AI29" s="44"/>
      <c r="AJ29" s="44"/>
      <c r="AK29" s="524">
        <v>0</v>
      </c>
      <c r="AL29" s="523"/>
      <c r="AM29" s="523"/>
      <c r="AN29" s="523"/>
      <c r="AO29" s="523"/>
      <c r="AP29" s="44"/>
      <c r="AQ29" s="46"/>
    </row>
    <row r="30" spans="2:71" s="2" customFormat="1" ht="14.45" hidden="1" customHeight="1" x14ac:dyDescent="0.3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522">
        <v>0</v>
      </c>
      <c r="M30" s="523"/>
      <c r="N30" s="523"/>
      <c r="O30" s="523"/>
      <c r="P30" s="44"/>
      <c r="Q30" s="44"/>
      <c r="R30" s="44"/>
      <c r="S30" s="44"/>
      <c r="T30" s="44"/>
      <c r="U30" s="44"/>
      <c r="V30" s="44"/>
      <c r="W30" s="524">
        <f>ROUND(BD51,2)</f>
        <v>0</v>
      </c>
      <c r="X30" s="523"/>
      <c r="Y30" s="523"/>
      <c r="Z30" s="523"/>
      <c r="AA30" s="523"/>
      <c r="AB30" s="523"/>
      <c r="AC30" s="523"/>
      <c r="AD30" s="523"/>
      <c r="AE30" s="523"/>
      <c r="AF30" s="44"/>
      <c r="AG30" s="44"/>
      <c r="AH30" s="44"/>
      <c r="AI30" s="44"/>
      <c r="AJ30" s="44"/>
      <c r="AK30" s="524">
        <v>0</v>
      </c>
      <c r="AL30" s="523"/>
      <c r="AM30" s="523"/>
      <c r="AN30" s="523"/>
      <c r="AO30" s="523"/>
      <c r="AP30" s="44"/>
      <c r="AQ30" s="46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 x14ac:dyDescent="0.3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529" t="s">
        <v>47</v>
      </c>
      <c r="Y32" s="530"/>
      <c r="Z32" s="530"/>
      <c r="AA32" s="530"/>
      <c r="AB32" s="530"/>
      <c r="AC32" s="49"/>
      <c r="AD32" s="49"/>
      <c r="AE32" s="49"/>
      <c r="AF32" s="49"/>
      <c r="AG32" s="49"/>
      <c r="AH32" s="49"/>
      <c r="AI32" s="49"/>
      <c r="AJ32" s="49"/>
      <c r="AK32" s="531">
        <f>SUM(AK23:AK30)</f>
        <v>0</v>
      </c>
      <c r="AL32" s="530"/>
      <c r="AM32" s="530"/>
      <c r="AN32" s="530"/>
      <c r="AO32" s="532"/>
      <c r="AP32" s="47"/>
      <c r="AQ32" s="51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37"/>
      <c r="C39" s="57" t="s">
        <v>48</v>
      </c>
      <c r="AR39" s="37"/>
      <c r="AS39" s="293"/>
    </row>
    <row r="40" spans="2:56" s="1" customFormat="1" ht="6.95" customHeight="1" x14ac:dyDescent="0.3">
      <c r="B40" s="37"/>
      <c r="AR40" s="37"/>
    </row>
    <row r="41" spans="2:56" s="3" customFormat="1" ht="14.45" customHeight="1" x14ac:dyDescent="0.3">
      <c r="B41" s="58"/>
      <c r="C41" s="59" t="s">
        <v>15</v>
      </c>
      <c r="L41" s="3" t="str">
        <f>K5</f>
        <v>17-NO-02-003</v>
      </c>
      <c r="AR41" s="58"/>
    </row>
    <row r="42" spans="2:56" s="4" customFormat="1" ht="36.950000000000003" customHeight="1" x14ac:dyDescent="0.3">
      <c r="B42" s="60"/>
      <c r="C42" s="61" t="s">
        <v>17</v>
      </c>
      <c r="L42" s="512" t="str">
        <f>K6</f>
        <v>Stavební úpravy pro vedení chodníků a cyklostezek v ulici Plzeňská - vjezdy</v>
      </c>
      <c r="M42" s="513"/>
      <c r="N42" s="513"/>
      <c r="O42" s="513"/>
      <c r="P42" s="513"/>
      <c r="Q42" s="513"/>
      <c r="R42" s="513"/>
      <c r="S42" s="513"/>
      <c r="T42" s="513"/>
      <c r="U42" s="513"/>
      <c r="V42" s="513"/>
      <c r="W42" s="513"/>
      <c r="X42" s="513"/>
      <c r="Y42" s="513"/>
      <c r="Z42" s="513"/>
      <c r="AA42" s="513"/>
      <c r="AB42" s="513"/>
      <c r="AC42" s="513"/>
      <c r="AD42" s="513"/>
      <c r="AE42" s="513"/>
      <c r="AF42" s="513"/>
      <c r="AG42" s="513"/>
      <c r="AH42" s="513"/>
      <c r="AI42" s="513"/>
      <c r="AJ42" s="513"/>
      <c r="AK42" s="513"/>
      <c r="AL42" s="513"/>
      <c r="AM42" s="513"/>
      <c r="AN42" s="513"/>
      <c r="AO42" s="513"/>
      <c r="AR42" s="60"/>
    </row>
    <row r="43" spans="2:56" s="1" customFormat="1" ht="6.95" customHeight="1" x14ac:dyDescent="0.3">
      <c r="B43" s="37"/>
      <c r="AR43" s="37"/>
    </row>
    <row r="44" spans="2:56" s="1" customFormat="1" ht="15" x14ac:dyDescent="0.3">
      <c r="B44" s="37"/>
      <c r="C44" s="59" t="s">
        <v>21</v>
      </c>
      <c r="L44" s="62" t="str">
        <f>IF(K8="","",K8)</f>
        <v>ulice Plzeňská, Beroun</v>
      </c>
      <c r="AI44" s="59" t="s">
        <v>23</v>
      </c>
      <c r="AM44" s="514">
        <f>IF(AN8= "","",AN8)</f>
        <v>43414</v>
      </c>
      <c r="AN44" s="514"/>
      <c r="AR44" s="37"/>
    </row>
    <row r="45" spans="2:56" s="1" customFormat="1" ht="6.95" customHeight="1" x14ac:dyDescent="0.3">
      <c r="B45" s="37"/>
      <c r="AR45" s="37"/>
    </row>
    <row r="46" spans="2:56" s="1" customFormat="1" ht="15" customHeight="1" x14ac:dyDescent="0.3">
      <c r="B46" s="37"/>
      <c r="C46" s="59" t="s">
        <v>24</v>
      </c>
      <c r="L46" s="3" t="str">
        <f>IF(E11= "","",E11)</f>
        <v>Město Beroun</v>
      </c>
      <c r="AI46" s="59" t="s">
        <v>30</v>
      </c>
      <c r="AM46" s="515" t="str">
        <f>IF(E17="","",E17)</f>
        <v>NOVÁK &amp; PARTNER, s.r.o.</v>
      </c>
      <c r="AN46" s="515"/>
      <c r="AO46" s="515"/>
      <c r="AP46" s="515"/>
      <c r="AR46" s="37"/>
      <c r="AS46" s="516" t="s">
        <v>49</v>
      </c>
      <c r="AT46" s="517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 x14ac:dyDescent="0.3">
      <c r="B47" s="37"/>
      <c r="C47" s="59" t="s">
        <v>28</v>
      </c>
      <c r="L47" s="3" t="str">
        <f>IF(E14="","",E14)</f>
        <v xml:space="preserve"> </v>
      </c>
      <c r="AR47" s="37"/>
      <c r="AS47" s="518"/>
      <c r="AT47" s="519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 x14ac:dyDescent="0.3">
      <c r="B48" s="37"/>
      <c r="AR48" s="37"/>
      <c r="AS48" s="520"/>
      <c r="AT48" s="52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 x14ac:dyDescent="0.3">
      <c r="B49" s="37"/>
      <c r="C49" s="525" t="s">
        <v>50</v>
      </c>
      <c r="D49" s="526"/>
      <c r="E49" s="526"/>
      <c r="F49" s="526"/>
      <c r="G49" s="526"/>
      <c r="H49" s="67"/>
      <c r="I49" s="527" t="s">
        <v>51</v>
      </c>
      <c r="J49" s="526"/>
      <c r="K49" s="526"/>
      <c r="L49" s="526"/>
      <c r="M49" s="526"/>
      <c r="N49" s="526"/>
      <c r="O49" s="526"/>
      <c r="P49" s="526"/>
      <c r="Q49" s="526"/>
      <c r="R49" s="526"/>
      <c r="S49" s="526"/>
      <c r="T49" s="526"/>
      <c r="U49" s="526"/>
      <c r="V49" s="526"/>
      <c r="W49" s="526"/>
      <c r="X49" s="526"/>
      <c r="Y49" s="526"/>
      <c r="Z49" s="526"/>
      <c r="AA49" s="526"/>
      <c r="AB49" s="526"/>
      <c r="AC49" s="526"/>
      <c r="AD49" s="526"/>
      <c r="AE49" s="526"/>
      <c r="AF49" s="526"/>
      <c r="AG49" s="528" t="s">
        <v>52</v>
      </c>
      <c r="AH49" s="526"/>
      <c r="AI49" s="526"/>
      <c r="AJ49" s="526"/>
      <c r="AK49" s="526"/>
      <c r="AL49" s="526"/>
      <c r="AM49" s="526"/>
      <c r="AN49" s="527" t="s">
        <v>53</v>
      </c>
      <c r="AO49" s="526"/>
      <c r="AP49" s="526"/>
      <c r="AQ49" s="68" t="s">
        <v>54</v>
      </c>
      <c r="AR49" s="37"/>
      <c r="AS49" s="69" t="s">
        <v>55</v>
      </c>
      <c r="AT49" s="70" t="s">
        <v>56</v>
      </c>
      <c r="AU49" s="70" t="s">
        <v>57</v>
      </c>
      <c r="AV49" s="70" t="s">
        <v>58</v>
      </c>
      <c r="AW49" s="70" t="s">
        <v>59</v>
      </c>
      <c r="AX49" s="70" t="s">
        <v>60</v>
      </c>
      <c r="AY49" s="70" t="s">
        <v>61</v>
      </c>
      <c r="AZ49" s="70" t="s">
        <v>62</v>
      </c>
      <c r="BA49" s="70" t="s">
        <v>63</v>
      </c>
      <c r="BB49" s="70" t="s">
        <v>64</v>
      </c>
      <c r="BC49" s="70" t="s">
        <v>65</v>
      </c>
      <c r="BD49" s="71" t="s">
        <v>66</v>
      </c>
    </row>
    <row r="50" spans="1:91" s="1" customFormat="1" ht="10.9" customHeight="1" x14ac:dyDescent="0.3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 x14ac:dyDescent="0.3">
      <c r="B51" s="60"/>
      <c r="C51" s="73" t="s">
        <v>67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509">
        <f>SUM(AG52:AM54)</f>
        <v>0</v>
      </c>
      <c r="AH51" s="509"/>
      <c r="AI51" s="509"/>
      <c r="AJ51" s="509"/>
      <c r="AK51" s="509"/>
      <c r="AL51" s="509"/>
      <c r="AM51" s="509"/>
      <c r="AN51" s="510">
        <f>SUM(AN52:AP54)</f>
        <v>0</v>
      </c>
      <c r="AO51" s="510"/>
      <c r="AP51" s="510"/>
      <c r="AQ51" s="75" t="s">
        <v>5</v>
      </c>
      <c r="AR51" s="60"/>
      <c r="AS51" s="76">
        <f>ROUND(SUM(AS53:AS54),2)</f>
        <v>0</v>
      </c>
      <c r="AT51" s="77">
        <f>ROUND(SUM(AV51:AW51),2)</f>
        <v>0</v>
      </c>
      <c r="AU51" s="78">
        <f>ROUND(SUM(AU53:AU54),5)</f>
        <v>358.39785999999998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ROUND(SUM(AZ53:AZ54),2)</f>
        <v>0</v>
      </c>
      <c r="BA51" s="77">
        <f>ROUND(SUM(BA53:BA54),2)</f>
        <v>0</v>
      </c>
      <c r="BB51" s="77">
        <f>ROUND(SUM(BB53:BB54),2)</f>
        <v>0</v>
      </c>
      <c r="BC51" s="77">
        <f>ROUND(SUM(BC53:BC54),2)</f>
        <v>0</v>
      </c>
      <c r="BD51" s="79">
        <f>ROUND(SUM(BD53:BD54),2)</f>
        <v>0</v>
      </c>
      <c r="BS51" s="61" t="s">
        <v>68</v>
      </c>
      <c r="BT51" s="61" t="s">
        <v>69</v>
      </c>
      <c r="BU51" s="80" t="s">
        <v>70</v>
      </c>
      <c r="BV51" s="61" t="s">
        <v>71</v>
      </c>
      <c r="BW51" s="61" t="s">
        <v>7</v>
      </c>
      <c r="BX51" s="61" t="s">
        <v>72</v>
      </c>
      <c r="CL51" s="61" t="s">
        <v>5</v>
      </c>
    </row>
    <row r="52" spans="1:91" s="5" customFormat="1" ht="31.5" customHeight="1" x14ac:dyDescent="0.3">
      <c r="A52" s="495" t="s">
        <v>73</v>
      </c>
      <c r="B52" s="81"/>
      <c r="C52" s="82"/>
      <c r="D52" s="507" t="s">
        <v>601</v>
      </c>
      <c r="E52" s="507"/>
      <c r="F52" s="507"/>
      <c r="G52" s="507"/>
      <c r="H52" s="507"/>
      <c r="I52" s="292"/>
      <c r="J52" s="507" t="s">
        <v>602</v>
      </c>
      <c r="K52" s="507"/>
      <c r="L52" s="507"/>
      <c r="M52" s="507"/>
      <c r="N52" s="507"/>
      <c r="O52" s="507"/>
      <c r="P52" s="507"/>
      <c r="Q52" s="507"/>
      <c r="R52" s="507"/>
      <c r="S52" s="507"/>
      <c r="T52" s="507"/>
      <c r="U52" s="507"/>
      <c r="V52" s="507"/>
      <c r="W52" s="507"/>
      <c r="X52" s="507"/>
      <c r="Y52" s="507"/>
      <c r="Z52" s="507"/>
      <c r="AA52" s="507"/>
      <c r="AB52" s="507"/>
      <c r="AC52" s="507"/>
      <c r="AD52" s="507"/>
      <c r="AE52" s="507"/>
      <c r="AF52" s="507"/>
      <c r="AG52" s="508">
        <f>'SO 155-V - Chodníky a cyk...'!J27</f>
        <v>0</v>
      </c>
      <c r="AH52" s="508"/>
      <c r="AI52" s="508"/>
      <c r="AJ52" s="508"/>
      <c r="AK52" s="508"/>
      <c r="AL52" s="508"/>
      <c r="AM52" s="508"/>
      <c r="AN52" s="508">
        <f>AG52*1.21</f>
        <v>0</v>
      </c>
      <c r="AO52" s="508"/>
      <c r="AP52" s="508"/>
      <c r="AQ52" s="83" t="s">
        <v>76</v>
      </c>
      <c r="AR52" s="81"/>
      <c r="AS52" s="84">
        <v>0</v>
      </c>
      <c r="AT52" s="85">
        <f>ROUND(SUM(AV52:AW52),2)</f>
        <v>0</v>
      </c>
      <c r="AU52" s="86" t="str">
        <f>'SO 160.1 - Vjezdy na pozemky'!P80</f>
        <v>Nh celkem [h]</v>
      </c>
      <c r="AV52" s="85">
        <f>'SO 155-V - Chodníky a cyk...'!J30</f>
        <v>0</v>
      </c>
      <c r="AW52" s="85">
        <f>'SO 160.1 - Vjezdy na pozemky'!J30</f>
        <v>0</v>
      </c>
      <c r="AX52" s="85">
        <f>'SO 160.1 - Vjezdy na pozemky'!J31</f>
        <v>0</v>
      </c>
      <c r="AY52" s="85">
        <f>'SO 160.1 - Vjezdy na pozemky'!J32</f>
        <v>0</v>
      </c>
      <c r="AZ52" s="85" t="str">
        <f>'SO 160.1 - Vjezdy na pozemky'!F29</f>
        <v>Základ daně</v>
      </c>
      <c r="BA52" s="85">
        <f>'SO 160.1 - Vjezdy na pozemky'!F30</f>
        <v>0</v>
      </c>
      <c r="BB52" s="85">
        <f>'SO 160.1 - Vjezdy na pozemky'!F31</f>
        <v>0</v>
      </c>
      <c r="BC52" s="85">
        <f>'SO 160.1 - Vjezdy na pozemky'!F32</f>
        <v>0</v>
      </c>
      <c r="BD52" s="87">
        <f>'SO 160.1 - Vjezdy na pozemky'!F33</f>
        <v>0</v>
      </c>
      <c r="BT52" s="88" t="s">
        <v>77</v>
      </c>
      <c r="BV52" s="88" t="s">
        <v>71</v>
      </c>
      <c r="BW52" s="88" t="s">
        <v>78</v>
      </c>
      <c r="BX52" s="88" t="s">
        <v>7</v>
      </c>
      <c r="CL52" s="88" t="s">
        <v>5</v>
      </c>
      <c r="CM52" s="88" t="s">
        <v>79</v>
      </c>
    </row>
    <row r="53" spans="1:91" s="5" customFormat="1" ht="31.5" customHeight="1" x14ac:dyDescent="0.3">
      <c r="A53" s="495" t="s">
        <v>73</v>
      </c>
      <c r="B53" s="81"/>
      <c r="C53" s="82"/>
      <c r="D53" s="507" t="s">
        <v>74</v>
      </c>
      <c r="E53" s="507"/>
      <c r="F53" s="507"/>
      <c r="G53" s="507"/>
      <c r="H53" s="507"/>
      <c r="I53" s="292"/>
      <c r="J53" s="507" t="s">
        <v>75</v>
      </c>
      <c r="K53" s="507"/>
      <c r="L53" s="507"/>
      <c r="M53" s="507"/>
      <c r="N53" s="507"/>
      <c r="O53" s="507"/>
      <c r="P53" s="507"/>
      <c r="Q53" s="507"/>
      <c r="R53" s="507"/>
      <c r="S53" s="507"/>
      <c r="T53" s="507"/>
      <c r="U53" s="507"/>
      <c r="V53" s="507"/>
      <c r="W53" s="507"/>
      <c r="X53" s="507"/>
      <c r="Y53" s="507"/>
      <c r="Z53" s="507"/>
      <c r="AA53" s="507"/>
      <c r="AB53" s="507"/>
      <c r="AC53" s="507"/>
      <c r="AD53" s="507"/>
      <c r="AE53" s="507"/>
      <c r="AF53" s="507"/>
      <c r="AG53" s="508">
        <f>'SO 160.1 - Vjezdy na pozemky'!J27</f>
        <v>0</v>
      </c>
      <c r="AH53" s="508"/>
      <c r="AI53" s="508"/>
      <c r="AJ53" s="508"/>
      <c r="AK53" s="508"/>
      <c r="AL53" s="508"/>
      <c r="AM53" s="508"/>
      <c r="AN53" s="508">
        <f>SUM(AG53,AT53)</f>
        <v>0</v>
      </c>
      <c r="AO53" s="508"/>
      <c r="AP53" s="508"/>
      <c r="AQ53" s="83" t="s">
        <v>76</v>
      </c>
      <c r="AR53" s="81"/>
      <c r="AS53" s="84">
        <v>0</v>
      </c>
      <c r="AT53" s="85">
        <f>ROUND(SUM(AV53:AW53),2)</f>
        <v>0</v>
      </c>
      <c r="AU53" s="86">
        <f>'SO 160.1 - Vjezdy na pozemky'!P81</f>
        <v>358.39786000000004</v>
      </c>
      <c r="AV53" s="85">
        <f>'SO 160.1 - Vjezdy na pozemky'!J30</f>
        <v>0</v>
      </c>
      <c r="AW53" s="85">
        <f>'SO 160.1 - Vjezdy na pozemky'!J31</f>
        <v>0</v>
      </c>
      <c r="AX53" s="85">
        <f>'SO 160.1 - Vjezdy na pozemky'!J32</f>
        <v>0</v>
      </c>
      <c r="AY53" s="85">
        <f>'SO 160.1 - Vjezdy na pozemky'!J33</f>
        <v>0</v>
      </c>
      <c r="AZ53" s="85">
        <f>'SO 160.1 - Vjezdy na pozemky'!F30</f>
        <v>0</v>
      </c>
      <c r="BA53" s="85">
        <f>'SO 160.1 - Vjezdy na pozemky'!F31</f>
        <v>0</v>
      </c>
      <c r="BB53" s="85">
        <f>'SO 160.1 - Vjezdy na pozemky'!F32</f>
        <v>0</v>
      </c>
      <c r="BC53" s="85">
        <f>'SO 160.1 - Vjezdy na pozemky'!F33</f>
        <v>0</v>
      </c>
      <c r="BD53" s="87">
        <f>'SO 160.1 - Vjezdy na pozemky'!F34</f>
        <v>0</v>
      </c>
      <c r="BT53" s="88" t="s">
        <v>77</v>
      </c>
      <c r="BV53" s="88" t="s">
        <v>71</v>
      </c>
      <c r="BW53" s="88" t="s">
        <v>78</v>
      </c>
      <c r="BX53" s="88" t="s">
        <v>7</v>
      </c>
      <c r="CL53" s="88" t="s">
        <v>5</v>
      </c>
      <c r="CM53" s="88" t="s">
        <v>79</v>
      </c>
    </row>
    <row r="54" spans="1:91" s="5" customFormat="1" ht="31.5" customHeight="1" x14ac:dyDescent="0.3">
      <c r="A54" s="495" t="s">
        <v>73</v>
      </c>
      <c r="B54" s="81"/>
      <c r="C54" s="82"/>
      <c r="D54" s="507" t="s">
        <v>80</v>
      </c>
      <c r="E54" s="507"/>
      <c r="F54" s="507"/>
      <c r="G54" s="507"/>
      <c r="H54" s="507"/>
      <c r="I54" s="292"/>
      <c r="J54" s="507" t="s">
        <v>81</v>
      </c>
      <c r="K54" s="507"/>
      <c r="L54" s="507"/>
      <c r="M54" s="507"/>
      <c r="N54" s="507"/>
      <c r="O54" s="507"/>
      <c r="P54" s="507"/>
      <c r="Q54" s="507"/>
      <c r="R54" s="507"/>
      <c r="S54" s="507"/>
      <c r="T54" s="507"/>
      <c r="U54" s="507"/>
      <c r="V54" s="507"/>
      <c r="W54" s="507"/>
      <c r="X54" s="507"/>
      <c r="Y54" s="507"/>
      <c r="Z54" s="507"/>
      <c r="AA54" s="507"/>
      <c r="AB54" s="507"/>
      <c r="AC54" s="507"/>
      <c r="AD54" s="507"/>
      <c r="AE54" s="507"/>
      <c r="AF54" s="507"/>
      <c r="AG54" s="508">
        <f>'SO 422 - Veř.osvětlení_souhrn'!J27</f>
        <v>0</v>
      </c>
      <c r="AH54" s="508"/>
      <c r="AI54" s="508"/>
      <c r="AJ54" s="508"/>
      <c r="AK54" s="508"/>
      <c r="AL54" s="508"/>
      <c r="AM54" s="508"/>
      <c r="AN54" s="508">
        <f>SUM(AG54,AT54)</f>
        <v>0</v>
      </c>
      <c r="AO54" s="508"/>
      <c r="AP54" s="508"/>
      <c r="AQ54" s="83" t="s">
        <v>76</v>
      </c>
      <c r="AR54" s="81"/>
      <c r="AS54" s="84">
        <v>0</v>
      </c>
      <c r="AT54" s="85">
        <f>ROUND(SUM(AV54:AW54),2)</f>
        <v>0</v>
      </c>
      <c r="AU54" s="86">
        <f>'SO 422 - Veř.osvětlení_souhrn'!P78</f>
        <v>0</v>
      </c>
      <c r="AV54" s="85">
        <f>'SO 422 - Veř.osvětlení_souhrn'!J30</f>
        <v>0</v>
      </c>
      <c r="AW54" s="85">
        <f>'SO 422 - Veř.osvětlení_souhrn'!J31</f>
        <v>0</v>
      </c>
      <c r="AX54" s="85">
        <f>'SO 422 - Veř.osvětlení_souhrn'!J32</f>
        <v>0</v>
      </c>
      <c r="AY54" s="85">
        <f>'SO 422 - Veř.osvětlení_souhrn'!J33</f>
        <v>0</v>
      </c>
      <c r="AZ54" s="85">
        <f>'SO 422 - Veř.osvětlení_souhrn'!F30</f>
        <v>0</v>
      </c>
      <c r="BA54" s="85">
        <f>'SO 422 - Veř.osvětlení_souhrn'!F31</f>
        <v>0</v>
      </c>
      <c r="BB54" s="85">
        <f>'SO 422 - Veř.osvětlení_souhrn'!F32</f>
        <v>0</v>
      </c>
      <c r="BC54" s="85">
        <f>'SO 422 - Veř.osvětlení_souhrn'!F33</f>
        <v>0</v>
      </c>
      <c r="BD54" s="87">
        <f>'SO 422 - Veř.osvětlení_souhrn'!F34</f>
        <v>0</v>
      </c>
      <c r="BT54" s="88" t="s">
        <v>77</v>
      </c>
      <c r="BV54" s="88" t="s">
        <v>71</v>
      </c>
      <c r="BW54" s="88" t="s">
        <v>82</v>
      </c>
      <c r="BX54" s="88" t="s">
        <v>7</v>
      </c>
      <c r="CL54" s="88" t="s">
        <v>5</v>
      </c>
      <c r="CM54" s="88" t="s">
        <v>79</v>
      </c>
    </row>
    <row r="55" spans="1:91" s="1" customFormat="1" ht="30" customHeight="1" x14ac:dyDescent="0.3">
      <c r="B55" s="37"/>
      <c r="AR55" s="37"/>
    </row>
    <row r="56" spans="1:91" s="1" customFormat="1" ht="6.95" customHeight="1" x14ac:dyDescent="0.3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7"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3:H53"/>
    <mergeCell ref="J53:AF53"/>
    <mergeCell ref="AN54:AP54"/>
    <mergeCell ref="AG54:AM54"/>
    <mergeCell ref="D54:H54"/>
    <mergeCell ref="J54:AF54"/>
    <mergeCell ref="AR2:BE2"/>
    <mergeCell ref="AN53:AP53"/>
    <mergeCell ref="AG53:AM53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D52:H52"/>
    <mergeCell ref="J52:AF52"/>
    <mergeCell ref="AG52:AM52"/>
    <mergeCell ref="AN52:AP5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SO 160.1 - Vjezdy na pozemky'!C2" display="/"/>
    <hyperlink ref="A54" location="'SO 422 - Veřejné osvětlení'!C2" display="/"/>
    <hyperlink ref="A52" location="'SO 155-V - Chodníky a cyk...'!A1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2"/>
  <sheetViews>
    <sheetView showGridLines="0" zoomScale="106" zoomScaleNormal="106" workbookViewId="0">
      <pane ySplit="1" topLeftCell="A29" activePane="bottomLeft" state="frozen"/>
      <selection pane="bottomLeft" activeCell="Y11" sqref="Y11"/>
    </sheetView>
  </sheetViews>
  <sheetFormatPr defaultRowHeight="13.5" x14ac:dyDescent="0.3"/>
  <cols>
    <col min="1" max="1" width="8.33203125" style="304" customWidth="1"/>
    <col min="2" max="2" width="1.6640625" style="304" customWidth="1"/>
    <col min="3" max="3" width="4.1640625" style="304" customWidth="1"/>
    <col min="4" max="4" width="4.33203125" style="304" customWidth="1"/>
    <col min="5" max="5" width="17.1640625" style="304" customWidth="1"/>
    <col min="6" max="6" width="75" style="304" customWidth="1"/>
    <col min="7" max="7" width="8.6640625" style="304" customWidth="1"/>
    <col min="8" max="8" width="11.1640625" style="304" customWidth="1"/>
    <col min="9" max="9" width="12.6640625" style="304" customWidth="1"/>
    <col min="10" max="10" width="23.5" style="304" customWidth="1"/>
    <col min="11" max="11" width="15.5" style="304" customWidth="1"/>
    <col min="12" max="18" width="0" style="304" hidden="1" customWidth="1"/>
    <col min="19" max="19" width="8.1640625" style="304" hidden="1" customWidth="1"/>
    <col min="20" max="20" width="29.6640625" style="304" hidden="1" customWidth="1"/>
    <col min="21" max="21" width="16.33203125" style="304" hidden="1" customWidth="1"/>
    <col min="22" max="22" width="12.33203125" style="304" hidden="1" customWidth="1"/>
    <col min="23" max="23" width="16.33203125" style="304" customWidth="1"/>
    <col min="24" max="24" width="12.33203125" style="304" customWidth="1"/>
    <col min="25" max="25" width="15" style="304" customWidth="1"/>
    <col min="26" max="26" width="11" style="304" customWidth="1"/>
    <col min="27" max="27" width="15" style="304" customWidth="1"/>
    <col min="28" max="28" width="16.33203125" style="304" customWidth="1"/>
    <col min="29" max="29" width="11" style="304" customWidth="1"/>
    <col min="30" max="30" width="15" style="304" customWidth="1"/>
    <col min="31" max="31" width="16.33203125" style="304" customWidth="1"/>
    <col min="32" max="16384" width="9.33203125" style="304"/>
  </cols>
  <sheetData>
    <row r="1" spans="1:70" ht="21.75" customHeight="1" x14ac:dyDescent="0.3">
      <c r="A1" s="298"/>
      <c r="B1" s="299"/>
      <c r="C1" s="299"/>
      <c r="D1" s="300" t="s">
        <v>1</v>
      </c>
      <c r="E1" s="299"/>
      <c r="F1" s="301" t="s">
        <v>83</v>
      </c>
      <c r="G1" s="548" t="s">
        <v>84</v>
      </c>
      <c r="H1" s="548"/>
      <c r="I1" s="299"/>
      <c r="J1" s="301" t="s">
        <v>85</v>
      </c>
      <c r="K1" s="300" t="s">
        <v>86</v>
      </c>
      <c r="L1" s="301" t="s">
        <v>87</v>
      </c>
      <c r="M1" s="301"/>
      <c r="N1" s="301"/>
      <c r="O1" s="301"/>
      <c r="P1" s="301"/>
      <c r="Q1" s="301"/>
      <c r="R1" s="301"/>
      <c r="S1" s="301"/>
      <c r="T1" s="301"/>
      <c r="U1" s="302"/>
      <c r="V1" s="302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  <c r="AP1" s="303"/>
      <c r="AQ1" s="303"/>
      <c r="AR1" s="303"/>
      <c r="AS1" s="303"/>
      <c r="AT1" s="303"/>
      <c r="AU1" s="303"/>
      <c r="AV1" s="303"/>
      <c r="AW1" s="303"/>
      <c r="AX1" s="303"/>
      <c r="AY1" s="303"/>
      <c r="AZ1" s="303"/>
      <c r="BA1" s="303"/>
      <c r="BB1" s="303"/>
      <c r="BC1" s="303"/>
      <c r="BD1" s="303"/>
      <c r="BE1" s="303"/>
      <c r="BF1" s="303"/>
      <c r="BG1" s="303"/>
      <c r="BH1" s="303"/>
      <c r="BI1" s="303"/>
      <c r="BJ1" s="303"/>
      <c r="BK1" s="303"/>
      <c r="BL1" s="303"/>
      <c r="BM1" s="303"/>
      <c r="BN1" s="303"/>
      <c r="BO1" s="303"/>
      <c r="BP1" s="303"/>
      <c r="BQ1" s="303"/>
      <c r="BR1" s="303"/>
    </row>
    <row r="2" spans="1:70" ht="36.950000000000003" customHeight="1" x14ac:dyDescent="0.3">
      <c r="L2" s="549" t="s">
        <v>8</v>
      </c>
      <c r="M2" s="550"/>
      <c r="N2" s="550"/>
      <c r="O2" s="550"/>
      <c r="P2" s="550"/>
      <c r="Q2" s="550"/>
      <c r="R2" s="550"/>
      <c r="S2" s="550"/>
      <c r="T2" s="550"/>
      <c r="U2" s="550"/>
      <c r="V2" s="550"/>
      <c r="AT2" s="305" t="s">
        <v>443</v>
      </c>
    </row>
    <row r="3" spans="1:70" ht="6.95" customHeight="1" x14ac:dyDescent="0.3">
      <c r="B3" s="306"/>
      <c r="C3" s="307"/>
      <c r="D3" s="307"/>
      <c r="E3" s="307"/>
      <c r="F3" s="307"/>
      <c r="G3" s="307"/>
      <c r="H3" s="307"/>
      <c r="I3" s="307"/>
      <c r="J3" s="307"/>
      <c r="K3" s="308"/>
      <c r="AT3" s="305" t="s">
        <v>79</v>
      </c>
    </row>
    <row r="4" spans="1:70" ht="36.950000000000003" customHeight="1" x14ac:dyDescent="0.3">
      <c r="B4" s="309"/>
      <c r="C4" s="310"/>
      <c r="D4" s="311" t="s">
        <v>88</v>
      </c>
      <c r="E4" s="310"/>
      <c r="F4" s="310"/>
      <c r="G4" s="310"/>
      <c r="H4" s="310"/>
      <c r="I4" s="310"/>
      <c r="J4" s="310"/>
      <c r="K4" s="312"/>
      <c r="M4" s="313" t="s">
        <v>13</v>
      </c>
      <c r="AT4" s="305" t="s">
        <v>6</v>
      </c>
    </row>
    <row r="5" spans="1:70" ht="6.95" customHeight="1" x14ac:dyDescent="0.3">
      <c r="B5" s="309"/>
      <c r="C5" s="310"/>
      <c r="D5" s="310"/>
      <c r="E5" s="310"/>
      <c r="F5" s="310"/>
      <c r="G5" s="310"/>
      <c r="H5" s="310"/>
      <c r="I5" s="310"/>
      <c r="J5" s="310"/>
      <c r="K5" s="312"/>
    </row>
    <row r="6" spans="1:70" ht="15" x14ac:dyDescent="0.3">
      <c r="B6" s="309"/>
      <c r="C6" s="310"/>
      <c r="D6" s="314" t="s">
        <v>17</v>
      </c>
      <c r="E6" s="310"/>
      <c r="F6" s="310"/>
      <c r="G6" s="310"/>
      <c r="H6" s="310"/>
      <c r="I6" s="310"/>
      <c r="J6" s="310"/>
      <c r="K6" s="312"/>
    </row>
    <row r="7" spans="1:70" ht="16.5" customHeight="1" x14ac:dyDescent="0.3">
      <c r="B7" s="309"/>
      <c r="C7" s="310"/>
      <c r="D7" s="310"/>
      <c r="E7" s="551" t="str">
        <f>'[1]Rekapitulace stavby'!K6</f>
        <v>Stavební úpravy pro vedení chodníků a cyklostezek v ulici Plzeňská, chodníky -jih-</v>
      </c>
      <c r="F7" s="552"/>
      <c r="G7" s="552"/>
      <c r="H7" s="552"/>
      <c r="I7" s="310"/>
      <c r="J7" s="310"/>
      <c r="K7" s="312"/>
    </row>
    <row r="8" spans="1:70" s="315" customFormat="1" ht="15" x14ac:dyDescent="0.3">
      <c r="B8" s="316"/>
      <c r="C8" s="317"/>
      <c r="D8" s="314" t="s">
        <v>89</v>
      </c>
      <c r="E8" s="317"/>
      <c r="F8" s="317"/>
      <c r="G8" s="317"/>
      <c r="H8" s="317"/>
      <c r="I8" s="317"/>
      <c r="J8" s="317"/>
      <c r="K8" s="318"/>
    </row>
    <row r="9" spans="1:70" s="315" customFormat="1" ht="36.950000000000003" customHeight="1" x14ac:dyDescent="0.3">
      <c r="B9" s="316"/>
      <c r="C9" s="317"/>
      <c r="D9" s="317"/>
      <c r="E9" s="540" t="s">
        <v>444</v>
      </c>
      <c r="F9" s="541"/>
      <c r="G9" s="541"/>
      <c r="H9" s="541"/>
      <c r="I9" s="317"/>
      <c r="J9" s="317"/>
      <c r="K9" s="318"/>
    </row>
    <row r="10" spans="1:70" s="315" customFormat="1" x14ac:dyDescent="0.3">
      <c r="B10" s="316"/>
      <c r="C10" s="317"/>
      <c r="D10" s="317"/>
      <c r="E10" s="317"/>
      <c r="F10" s="317"/>
      <c r="G10" s="317"/>
      <c r="H10" s="317"/>
      <c r="I10" s="317"/>
      <c r="J10" s="317"/>
      <c r="K10" s="318"/>
    </row>
    <row r="11" spans="1:70" s="315" customFormat="1" ht="14.45" customHeight="1" x14ac:dyDescent="0.3">
      <c r="B11" s="316"/>
      <c r="C11" s="317"/>
      <c r="D11" s="314" t="s">
        <v>19</v>
      </c>
      <c r="E11" s="317"/>
      <c r="F11" s="319" t="s">
        <v>5</v>
      </c>
      <c r="G11" s="317"/>
      <c r="H11" s="317"/>
      <c r="I11" s="314" t="s">
        <v>20</v>
      </c>
      <c r="J11" s="319" t="s">
        <v>5</v>
      </c>
      <c r="K11" s="318"/>
    </row>
    <row r="12" spans="1:70" s="315" customFormat="1" ht="14.45" customHeight="1" x14ac:dyDescent="0.3">
      <c r="B12" s="316"/>
      <c r="C12" s="317"/>
      <c r="D12" s="314" t="s">
        <v>21</v>
      </c>
      <c r="E12" s="317"/>
      <c r="F12" s="319" t="s">
        <v>22</v>
      </c>
      <c r="G12" s="317"/>
      <c r="H12" s="317"/>
      <c r="I12" s="314" t="s">
        <v>23</v>
      </c>
      <c r="J12" s="320">
        <f>'[1]Rekapitulace stavby'!AN8</f>
        <v>43414</v>
      </c>
      <c r="K12" s="318"/>
    </row>
    <row r="13" spans="1:70" s="315" customFormat="1" ht="10.9" customHeight="1" x14ac:dyDescent="0.3">
      <c r="B13" s="316"/>
      <c r="C13" s="317"/>
      <c r="D13" s="317"/>
      <c r="E13" s="317"/>
      <c r="F13" s="317"/>
      <c r="G13" s="317"/>
      <c r="H13" s="317"/>
      <c r="I13" s="317"/>
      <c r="J13" s="317"/>
      <c r="K13" s="318"/>
    </row>
    <row r="14" spans="1:70" s="315" customFormat="1" ht="14.45" customHeight="1" x14ac:dyDescent="0.3">
      <c r="B14" s="316"/>
      <c r="C14" s="317"/>
      <c r="D14" s="314" t="s">
        <v>24</v>
      </c>
      <c r="E14" s="317"/>
      <c r="F14" s="317"/>
      <c r="G14" s="317"/>
      <c r="H14" s="317"/>
      <c r="I14" s="314" t="s">
        <v>25</v>
      </c>
      <c r="J14" s="319" t="s">
        <v>5</v>
      </c>
      <c r="K14" s="318"/>
    </row>
    <row r="15" spans="1:70" s="315" customFormat="1" ht="18" customHeight="1" x14ac:dyDescent="0.3">
      <c r="B15" s="316"/>
      <c r="C15" s="317"/>
      <c r="D15" s="317"/>
      <c r="E15" s="319" t="s">
        <v>26</v>
      </c>
      <c r="F15" s="317"/>
      <c r="G15" s="317"/>
      <c r="H15" s="317"/>
      <c r="I15" s="314" t="s">
        <v>27</v>
      </c>
      <c r="J15" s="319" t="s">
        <v>5</v>
      </c>
      <c r="K15" s="318"/>
    </row>
    <row r="16" spans="1:70" s="315" customFormat="1" ht="6.95" customHeight="1" x14ac:dyDescent="0.3">
      <c r="B16" s="316"/>
      <c r="C16" s="317"/>
      <c r="D16" s="317"/>
      <c r="E16" s="317"/>
      <c r="F16" s="317"/>
      <c r="G16" s="317"/>
      <c r="H16" s="317"/>
      <c r="I16" s="317"/>
      <c r="J16" s="317"/>
      <c r="K16" s="318"/>
    </row>
    <row r="17" spans="2:11" s="315" customFormat="1" ht="14.45" customHeight="1" x14ac:dyDescent="0.3">
      <c r="B17" s="316"/>
      <c r="C17" s="317"/>
      <c r="D17" s="314" t="s">
        <v>28</v>
      </c>
      <c r="E17" s="317"/>
      <c r="F17" s="317"/>
      <c r="G17" s="317"/>
      <c r="H17" s="317"/>
      <c r="I17" s="314" t="s">
        <v>25</v>
      </c>
      <c r="J17" s="319">
        <f>IF('[1]Rekapitulace stavby'!AN13="Vyplň údaj","",IF('[1]Rekapitulace stavby'!AN13="","",'[1]Rekapitulace stavby'!AN13))</f>
        <v>0</v>
      </c>
      <c r="K17" s="318"/>
    </row>
    <row r="18" spans="2:11" s="315" customFormat="1" ht="18" customHeight="1" x14ac:dyDescent="0.3">
      <c r="B18" s="316"/>
      <c r="C18" s="317"/>
      <c r="D18" s="317"/>
      <c r="E18" s="319" t="str">
        <f>IF('[1]Rekapitulace stavby'!E14="Vyplň údaj","",IF('[1]Rekapitulace stavby'!E14="","",'[1]Rekapitulace stavby'!E14))</f>
        <v xml:space="preserve"> </v>
      </c>
      <c r="F18" s="317"/>
      <c r="G18" s="317"/>
      <c r="H18" s="317"/>
      <c r="I18" s="314" t="s">
        <v>27</v>
      </c>
      <c r="J18" s="319">
        <f>IF('[1]Rekapitulace stavby'!AN14="Vyplň údaj","",IF('[1]Rekapitulace stavby'!AN14="","",'[1]Rekapitulace stavby'!AN14))</f>
        <v>0</v>
      </c>
      <c r="K18" s="318"/>
    </row>
    <row r="19" spans="2:11" s="315" customFormat="1" ht="6.95" customHeight="1" x14ac:dyDescent="0.3">
      <c r="B19" s="316"/>
      <c r="C19" s="317"/>
      <c r="D19" s="317"/>
      <c r="E19" s="317"/>
      <c r="F19" s="317"/>
      <c r="G19" s="317"/>
      <c r="H19" s="317"/>
      <c r="I19" s="317"/>
      <c r="J19" s="317"/>
      <c r="K19" s="318"/>
    </row>
    <row r="20" spans="2:11" s="315" customFormat="1" ht="14.45" customHeight="1" x14ac:dyDescent="0.3">
      <c r="B20" s="316"/>
      <c r="C20" s="317"/>
      <c r="D20" s="314" t="s">
        <v>30</v>
      </c>
      <c r="E20" s="317"/>
      <c r="F20" s="317"/>
      <c r="G20" s="317"/>
      <c r="H20" s="317"/>
      <c r="I20" s="314" t="s">
        <v>25</v>
      </c>
      <c r="J20" s="319" t="s">
        <v>5</v>
      </c>
      <c r="K20" s="318"/>
    </row>
    <row r="21" spans="2:11" s="315" customFormat="1" ht="18" customHeight="1" x14ac:dyDescent="0.3">
      <c r="B21" s="316"/>
      <c r="C21" s="317"/>
      <c r="D21" s="317"/>
      <c r="E21" s="319" t="s">
        <v>31</v>
      </c>
      <c r="F21" s="317"/>
      <c r="G21" s="317"/>
      <c r="H21" s="317"/>
      <c r="I21" s="314" t="s">
        <v>27</v>
      </c>
      <c r="J21" s="319" t="s">
        <v>5</v>
      </c>
      <c r="K21" s="318"/>
    </row>
    <row r="22" spans="2:11" s="315" customFormat="1" ht="6.95" customHeight="1" x14ac:dyDescent="0.3">
      <c r="B22" s="316"/>
      <c r="C22" s="317"/>
      <c r="D22" s="317"/>
      <c r="E22" s="317"/>
      <c r="F22" s="317"/>
      <c r="G22" s="317"/>
      <c r="H22" s="317"/>
      <c r="I22" s="317"/>
      <c r="J22" s="317"/>
      <c r="K22" s="318"/>
    </row>
    <row r="23" spans="2:11" s="315" customFormat="1" ht="14.45" customHeight="1" x14ac:dyDescent="0.3">
      <c r="B23" s="316"/>
      <c r="C23" s="317"/>
      <c r="D23" s="314" t="s">
        <v>33</v>
      </c>
      <c r="E23" s="317"/>
      <c r="F23" s="317"/>
      <c r="G23" s="317"/>
      <c r="H23" s="317"/>
      <c r="I23" s="317"/>
      <c r="J23" s="317"/>
      <c r="K23" s="318"/>
    </row>
    <row r="24" spans="2:11" s="324" customFormat="1" ht="16.5" customHeight="1" x14ac:dyDescent="0.3">
      <c r="B24" s="321"/>
      <c r="C24" s="322"/>
      <c r="D24" s="322"/>
      <c r="E24" s="542" t="s">
        <v>5</v>
      </c>
      <c r="F24" s="542"/>
      <c r="G24" s="542"/>
      <c r="H24" s="542"/>
      <c r="I24" s="322"/>
      <c r="J24" s="322"/>
      <c r="K24" s="323"/>
    </row>
    <row r="25" spans="2:11" s="315" customFormat="1" ht="6.95" customHeight="1" x14ac:dyDescent="0.3">
      <c r="B25" s="316"/>
      <c r="C25" s="317"/>
      <c r="D25" s="317"/>
      <c r="E25" s="317"/>
      <c r="F25" s="317"/>
      <c r="G25" s="317"/>
      <c r="H25" s="317"/>
      <c r="I25" s="317"/>
      <c r="J25" s="317"/>
      <c r="K25" s="318"/>
    </row>
    <row r="26" spans="2:11" s="315" customFormat="1" ht="6.95" customHeight="1" x14ac:dyDescent="0.3">
      <c r="B26" s="316"/>
      <c r="C26" s="317"/>
      <c r="D26" s="325"/>
      <c r="E26" s="325"/>
      <c r="F26" s="325"/>
      <c r="G26" s="325"/>
      <c r="H26" s="325"/>
      <c r="I26" s="325"/>
      <c r="J26" s="325"/>
      <c r="K26" s="326"/>
    </row>
    <row r="27" spans="2:11" s="315" customFormat="1" ht="25.35" customHeight="1" x14ac:dyDescent="0.3">
      <c r="B27" s="316"/>
      <c r="C27" s="317"/>
      <c r="D27" s="327" t="s">
        <v>35</v>
      </c>
      <c r="E27" s="317"/>
      <c r="F27" s="317"/>
      <c r="G27" s="317"/>
      <c r="H27" s="317"/>
      <c r="I27" s="317"/>
      <c r="J27" s="328">
        <f>ROUND(J83,2)</f>
        <v>0</v>
      </c>
      <c r="K27" s="318"/>
    </row>
    <row r="28" spans="2:11" s="315" customFormat="1" ht="6.95" customHeight="1" x14ac:dyDescent="0.3">
      <c r="B28" s="316"/>
      <c r="C28" s="317"/>
      <c r="D28" s="325"/>
      <c r="E28" s="325"/>
      <c r="F28" s="325"/>
      <c r="G28" s="325"/>
      <c r="H28" s="325"/>
      <c r="I28" s="325"/>
      <c r="J28" s="325"/>
      <c r="K28" s="326"/>
    </row>
    <row r="29" spans="2:11" s="315" customFormat="1" ht="14.45" customHeight="1" x14ac:dyDescent="0.3">
      <c r="B29" s="316"/>
      <c r="C29" s="317"/>
      <c r="D29" s="317"/>
      <c r="E29" s="317"/>
      <c r="F29" s="329" t="s">
        <v>37</v>
      </c>
      <c r="G29" s="317"/>
      <c r="H29" s="317"/>
      <c r="I29" s="329" t="s">
        <v>36</v>
      </c>
      <c r="J29" s="329" t="s">
        <v>38</v>
      </c>
      <c r="K29" s="318"/>
    </row>
    <row r="30" spans="2:11" s="315" customFormat="1" ht="14.45" customHeight="1" x14ac:dyDescent="0.3">
      <c r="B30" s="316"/>
      <c r="C30" s="317"/>
      <c r="D30" s="330" t="s">
        <v>39</v>
      </c>
      <c r="E30" s="330" t="s">
        <v>40</v>
      </c>
      <c r="F30" s="331">
        <f>J27+J30</f>
        <v>0</v>
      </c>
      <c r="G30" s="317"/>
      <c r="H30" s="317"/>
      <c r="I30" s="332">
        <v>0.21</v>
      </c>
      <c r="J30" s="331">
        <f>J27*0.21</f>
        <v>0</v>
      </c>
      <c r="K30" s="318"/>
    </row>
    <row r="31" spans="2:11" s="315" customFormat="1" ht="14.45" customHeight="1" x14ac:dyDescent="0.3">
      <c r="B31" s="316"/>
      <c r="C31" s="317"/>
      <c r="D31" s="317"/>
      <c r="E31" s="330" t="s">
        <v>41</v>
      </c>
      <c r="F31" s="331">
        <f>ROUND(SUM(BF83:BF220), 2)</f>
        <v>0</v>
      </c>
      <c r="G31" s="317"/>
      <c r="H31" s="317"/>
      <c r="I31" s="332">
        <v>0.15</v>
      </c>
      <c r="J31" s="331">
        <f>ROUND(ROUND((SUM(BF83:BF220)), 2)*I31, 2)</f>
        <v>0</v>
      </c>
      <c r="K31" s="318"/>
    </row>
    <row r="32" spans="2:11" s="315" customFormat="1" ht="14.45" hidden="1" customHeight="1" x14ac:dyDescent="0.3">
      <c r="B32" s="316"/>
      <c r="C32" s="317"/>
      <c r="D32" s="317"/>
      <c r="E32" s="330" t="s">
        <v>42</v>
      </c>
      <c r="F32" s="331">
        <f>ROUND(SUM(BG83:BG220), 2)</f>
        <v>0</v>
      </c>
      <c r="G32" s="317"/>
      <c r="H32" s="317"/>
      <c r="I32" s="332">
        <v>0.21</v>
      </c>
      <c r="J32" s="331">
        <v>0</v>
      </c>
      <c r="K32" s="318"/>
    </row>
    <row r="33" spans="2:11" s="315" customFormat="1" ht="14.45" hidden="1" customHeight="1" x14ac:dyDescent="0.3">
      <c r="B33" s="316"/>
      <c r="C33" s="317"/>
      <c r="D33" s="317"/>
      <c r="E33" s="330" t="s">
        <v>43</v>
      </c>
      <c r="F33" s="331">
        <f>ROUND(SUM(BH83:BH220), 2)</f>
        <v>0</v>
      </c>
      <c r="G33" s="317"/>
      <c r="H33" s="317"/>
      <c r="I33" s="332">
        <v>0.15</v>
      </c>
      <c r="J33" s="331">
        <v>0</v>
      </c>
      <c r="K33" s="318"/>
    </row>
    <row r="34" spans="2:11" s="315" customFormat="1" ht="14.45" hidden="1" customHeight="1" x14ac:dyDescent="0.3">
      <c r="B34" s="316"/>
      <c r="C34" s="317"/>
      <c r="D34" s="317"/>
      <c r="E34" s="330" t="s">
        <v>44</v>
      </c>
      <c r="F34" s="331">
        <f>ROUND(SUM(BI83:BI220), 2)</f>
        <v>0</v>
      </c>
      <c r="G34" s="317"/>
      <c r="H34" s="317"/>
      <c r="I34" s="332">
        <v>0</v>
      </c>
      <c r="J34" s="331">
        <v>0</v>
      </c>
      <c r="K34" s="318"/>
    </row>
    <row r="35" spans="2:11" s="315" customFormat="1" ht="6.95" customHeight="1" x14ac:dyDescent="0.3">
      <c r="B35" s="316"/>
      <c r="C35" s="317"/>
      <c r="D35" s="317"/>
      <c r="E35" s="317"/>
      <c r="F35" s="317"/>
      <c r="G35" s="317"/>
      <c r="H35" s="317"/>
      <c r="I35" s="317"/>
      <c r="J35" s="317"/>
      <c r="K35" s="318"/>
    </row>
    <row r="36" spans="2:11" s="315" customFormat="1" ht="25.35" customHeight="1" x14ac:dyDescent="0.3">
      <c r="B36" s="316"/>
      <c r="C36" s="333"/>
      <c r="D36" s="334" t="s">
        <v>45</v>
      </c>
      <c r="E36" s="335"/>
      <c r="F36" s="335"/>
      <c r="G36" s="336" t="s">
        <v>46</v>
      </c>
      <c r="H36" s="337" t="s">
        <v>47</v>
      </c>
      <c r="I36" s="335"/>
      <c r="J36" s="338">
        <f>SUM(J27:J34)</f>
        <v>0</v>
      </c>
      <c r="K36" s="339"/>
    </row>
    <row r="37" spans="2:11" s="315" customFormat="1" ht="14.45" customHeight="1" x14ac:dyDescent="0.3">
      <c r="B37" s="340"/>
      <c r="C37" s="341"/>
      <c r="D37" s="341"/>
      <c r="E37" s="341"/>
      <c r="F37" s="341"/>
      <c r="G37" s="341"/>
      <c r="H37" s="341"/>
      <c r="I37" s="341"/>
      <c r="J37" s="341"/>
      <c r="K37" s="342"/>
    </row>
    <row r="41" spans="2:11" s="315" customFormat="1" ht="6.95" customHeight="1" x14ac:dyDescent="0.3">
      <c r="B41" s="343"/>
      <c r="C41" s="344"/>
      <c r="D41" s="344"/>
      <c r="E41" s="344"/>
      <c r="F41" s="344"/>
      <c r="G41" s="344"/>
      <c r="H41" s="344"/>
      <c r="I41" s="344"/>
      <c r="J41" s="344"/>
      <c r="K41" s="345"/>
    </row>
    <row r="42" spans="2:11" s="315" customFormat="1" ht="36.950000000000003" customHeight="1" x14ac:dyDescent="0.3">
      <c r="B42" s="316"/>
      <c r="C42" s="311" t="s">
        <v>91</v>
      </c>
      <c r="D42" s="317"/>
      <c r="E42" s="317"/>
      <c r="F42" s="317"/>
      <c r="G42" s="317"/>
      <c r="H42" s="317"/>
      <c r="I42" s="317"/>
      <c r="J42" s="317"/>
      <c r="K42" s="318"/>
    </row>
    <row r="43" spans="2:11" s="315" customFormat="1" ht="6.95" customHeight="1" x14ac:dyDescent="0.3">
      <c r="B43" s="316"/>
      <c r="C43" s="317"/>
      <c r="D43" s="317"/>
      <c r="E43" s="317"/>
      <c r="F43" s="317"/>
      <c r="G43" s="317"/>
      <c r="H43" s="317"/>
      <c r="I43" s="317"/>
      <c r="J43" s="317"/>
      <c r="K43" s="318"/>
    </row>
    <row r="44" spans="2:11" s="315" customFormat="1" ht="14.45" customHeight="1" x14ac:dyDescent="0.3">
      <c r="B44" s="316"/>
      <c r="C44" s="314" t="s">
        <v>17</v>
      </c>
      <c r="D44" s="317"/>
      <c r="E44" s="317"/>
      <c r="F44" s="317"/>
      <c r="G44" s="317"/>
      <c r="H44" s="317"/>
      <c r="I44" s="317"/>
      <c r="J44" s="317"/>
      <c r="K44" s="318"/>
    </row>
    <row r="45" spans="2:11" s="315" customFormat="1" ht="16.5" customHeight="1" x14ac:dyDescent="0.3">
      <c r="B45" s="316"/>
      <c r="C45" s="317"/>
      <c r="D45" s="317"/>
      <c r="E45" s="551" t="str">
        <f>E7</f>
        <v>Stavební úpravy pro vedení chodníků a cyklostezek v ulici Plzeňská, chodníky -jih-</v>
      </c>
      <c r="F45" s="552"/>
      <c r="G45" s="552"/>
      <c r="H45" s="552"/>
      <c r="I45" s="317"/>
      <c r="J45" s="317"/>
      <c r="K45" s="318"/>
    </row>
    <row r="46" spans="2:11" s="315" customFormat="1" ht="14.45" customHeight="1" x14ac:dyDescent="0.3">
      <c r="B46" s="316"/>
      <c r="C46" s="314" t="s">
        <v>89</v>
      </c>
      <c r="D46" s="317"/>
      <c r="E46" s="317"/>
      <c r="F46" s="317"/>
      <c r="G46" s="317"/>
      <c r="H46" s="317"/>
      <c r="I46" s="317"/>
      <c r="J46" s="317"/>
      <c r="K46" s="318"/>
    </row>
    <row r="47" spans="2:11" s="315" customFormat="1" ht="17.25" customHeight="1" x14ac:dyDescent="0.3">
      <c r="B47" s="316"/>
      <c r="C47" s="317"/>
      <c r="D47" s="317"/>
      <c r="E47" s="540" t="str">
        <f>E9</f>
        <v>SO 155-V - Chodníky a cyklostezky Beroun na silnici II/605, chodníky -jih, II.etapa</v>
      </c>
      <c r="F47" s="541"/>
      <c r="G47" s="541"/>
      <c r="H47" s="541"/>
      <c r="I47" s="317"/>
      <c r="J47" s="317"/>
      <c r="K47" s="318"/>
    </row>
    <row r="48" spans="2:11" s="315" customFormat="1" ht="6.95" customHeight="1" x14ac:dyDescent="0.3">
      <c r="B48" s="316"/>
      <c r="C48" s="317"/>
      <c r="D48" s="317"/>
      <c r="E48" s="317"/>
      <c r="F48" s="317"/>
      <c r="G48" s="317"/>
      <c r="H48" s="317"/>
      <c r="I48" s="317"/>
      <c r="J48" s="317"/>
      <c r="K48" s="318"/>
    </row>
    <row r="49" spans="1:47" s="315" customFormat="1" ht="18" customHeight="1" x14ac:dyDescent="0.3">
      <c r="B49" s="316"/>
      <c r="C49" s="314" t="s">
        <v>21</v>
      </c>
      <c r="D49" s="317"/>
      <c r="E49" s="317"/>
      <c r="F49" s="319" t="str">
        <f>F12</f>
        <v>ulice Plzeňská, Beroun</v>
      </c>
      <c r="G49" s="317"/>
      <c r="H49" s="317"/>
      <c r="I49" s="314" t="s">
        <v>23</v>
      </c>
      <c r="J49" s="320">
        <f>IF(J12="","",J12)</f>
        <v>43414</v>
      </c>
      <c r="K49" s="318"/>
    </row>
    <row r="50" spans="1:47" s="315" customFormat="1" ht="6.95" customHeight="1" x14ac:dyDescent="0.3">
      <c r="B50" s="316"/>
      <c r="C50" s="317"/>
      <c r="D50" s="317"/>
      <c r="E50" s="317"/>
      <c r="F50" s="317"/>
      <c r="G50" s="317"/>
      <c r="H50" s="317"/>
      <c r="I50" s="317"/>
      <c r="J50" s="317"/>
      <c r="K50" s="318"/>
    </row>
    <row r="51" spans="1:47" s="315" customFormat="1" ht="15" x14ac:dyDescent="0.3">
      <c r="B51" s="316"/>
      <c r="C51" s="314" t="s">
        <v>24</v>
      </c>
      <c r="D51" s="317"/>
      <c r="E51" s="317"/>
      <c r="F51" s="319" t="str">
        <f>E15</f>
        <v>Město Beroun</v>
      </c>
      <c r="G51" s="317"/>
      <c r="H51" s="317"/>
      <c r="I51" s="314" t="s">
        <v>30</v>
      </c>
      <c r="J51" s="542" t="str">
        <f>E21</f>
        <v>NOVÁK &amp; PARTNER, s.r.o.</v>
      </c>
      <c r="K51" s="318"/>
    </row>
    <row r="52" spans="1:47" s="315" customFormat="1" ht="14.45" customHeight="1" x14ac:dyDescent="0.3">
      <c r="B52" s="316"/>
      <c r="C52" s="314" t="s">
        <v>28</v>
      </c>
      <c r="D52" s="317"/>
      <c r="E52" s="317"/>
      <c r="F52" s="319" t="str">
        <f>IF(E18="","",E18)</f>
        <v xml:space="preserve"> </v>
      </c>
      <c r="G52" s="317"/>
      <c r="H52" s="317"/>
      <c r="I52" s="317"/>
      <c r="J52" s="543"/>
      <c r="K52" s="318"/>
    </row>
    <row r="53" spans="1:47" s="315" customFormat="1" ht="10.35" customHeight="1" x14ac:dyDescent="0.3">
      <c r="B53" s="316"/>
      <c r="C53" s="317"/>
      <c r="D53" s="317"/>
      <c r="E53" s="317"/>
      <c r="F53" s="317"/>
      <c r="G53" s="317"/>
      <c r="H53" s="317"/>
      <c r="I53" s="317"/>
      <c r="J53" s="317"/>
      <c r="K53" s="318"/>
    </row>
    <row r="54" spans="1:47" s="315" customFormat="1" ht="29.25" customHeight="1" x14ac:dyDescent="0.3">
      <c r="B54" s="316"/>
      <c r="C54" s="346" t="s">
        <v>92</v>
      </c>
      <c r="D54" s="333"/>
      <c r="E54" s="333"/>
      <c r="F54" s="333"/>
      <c r="G54" s="333"/>
      <c r="H54" s="333"/>
      <c r="I54" s="333"/>
      <c r="J54" s="347" t="s">
        <v>93</v>
      </c>
      <c r="K54" s="348"/>
    </row>
    <row r="55" spans="1:47" s="315" customFormat="1" ht="10.35" customHeight="1" x14ac:dyDescent="0.3">
      <c r="B55" s="316"/>
      <c r="C55" s="317"/>
      <c r="D55" s="317"/>
      <c r="E55" s="317"/>
      <c r="F55" s="317"/>
      <c r="G55" s="317"/>
      <c r="H55" s="317"/>
      <c r="I55" s="317"/>
      <c r="J55" s="317"/>
      <c r="K55" s="318"/>
    </row>
    <row r="56" spans="1:47" s="315" customFormat="1" ht="29.25" customHeight="1" x14ac:dyDescent="0.3">
      <c r="B56" s="316"/>
      <c r="C56" s="349" t="s">
        <v>94</v>
      </c>
      <c r="D56" s="317"/>
      <c r="E56" s="317"/>
      <c r="F56" s="317"/>
      <c r="G56" s="317"/>
      <c r="H56" s="317"/>
      <c r="I56" s="317"/>
      <c r="J56" s="328">
        <f>J83</f>
        <v>0</v>
      </c>
      <c r="K56" s="318"/>
      <c r="AU56" s="305" t="s">
        <v>95</v>
      </c>
    </row>
    <row r="57" spans="1:47" s="350" customFormat="1" ht="24.95" customHeight="1" x14ac:dyDescent="0.3">
      <c r="B57" s="351"/>
      <c r="C57" s="352"/>
      <c r="D57" s="353" t="s">
        <v>96</v>
      </c>
      <c r="E57" s="354"/>
      <c r="F57" s="354"/>
      <c r="G57" s="354"/>
      <c r="H57" s="354"/>
      <c r="I57" s="354"/>
      <c r="J57" s="355">
        <f>J84</f>
        <v>0</v>
      </c>
      <c r="K57" s="356"/>
    </row>
    <row r="58" spans="1:47" s="357" customFormat="1" ht="19.899999999999999" customHeight="1" x14ac:dyDescent="0.3">
      <c r="B58" s="358"/>
      <c r="C58" s="359"/>
      <c r="D58" s="360" t="s">
        <v>97</v>
      </c>
      <c r="E58" s="361"/>
      <c r="F58" s="361"/>
      <c r="G58" s="361"/>
      <c r="H58" s="361"/>
      <c r="I58" s="361"/>
      <c r="J58" s="362">
        <f>J85</f>
        <v>0</v>
      </c>
      <c r="K58" s="363"/>
    </row>
    <row r="59" spans="1:47" s="357" customFormat="1" ht="19.899999999999999" customHeight="1" x14ac:dyDescent="0.3">
      <c r="A59" s="364"/>
      <c r="B59" s="358"/>
      <c r="C59" s="359"/>
      <c r="D59" s="360" t="s">
        <v>98</v>
      </c>
      <c r="E59" s="361"/>
      <c r="F59" s="361"/>
      <c r="G59" s="361"/>
      <c r="H59" s="361"/>
      <c r="I59" s="361"/>
      <c r="J59" s="362">
        <f>J140</f>
        <v>0</v>
      </c>
      <c r="K59" s="363"/>
    </row>
    <row r="60" spans="1:47" s="357" customFormat="1" ht="19.899999999999999" customHeight="1" x14ac:dyDescent="0.3">
      <c r="A60" s="364"/>
      <c r="B60" s="358"/>
      <c r="C60" s="359"/>
      <c r="D60" s="360" t="s">
        <v>445</v>
      </c>
      <c r="E60" s="361"/>
      <c r="F60" s="361"/>
      <c r="G60" s="361"/>
      <c r="H60" s="361"/>
      <c r="I60" s="361"/>
      <c r="J60" s="362">
        <f>J177</f>
        <v>0</v>
      </c>
      <c r="K60" s="363"/>
    </row>
    <row r="61" spans="1:47" s="357" customFormat="1" ht="19.899999999999999" customHeight="1" x14ac:dyDescent="0.3">
      <c r="A61" s="364"/>
      <c r="B61" s="358"/>
      <c r="C61" s="359"/>
      <c r="D61" s="360" t="s">
        <v>446</v>
      </c>
      <c r="E61" s="361"/>
      <c r="F61" s="361"/>
      <c r="G61" s="361"/>
      <c r="H61" s="361"/>
      <c r="I61" s="361"/>
      <c r="J61" s="362">
        <f>J179</f>
        <v>0</v>
      </c>
      <c r="K61" s="363"/>
    </row>
    <row r="62" spans="1:47" s="357" customFormat="1" ht="19.899999999999999" customHeight="1" x14ac:dyDescent="0.3">
      <c r="A62" s="364"/>
      <c r="B62" s="358"/>
      <c r="C62" s="359"/>
      <c r="D62" s="360" t="s">
        <v>99</v>
      </c>
      <c r="E62" s="361"/>
      <c r="F62" s="361"/>
      <c r="G62" s="361"/>
      <c r="H62" s="361"/>
      <c r="I62" s="361"/>
      <c r="J62" s="362">
        <f>J192</f>
        <v>0</v>
      </c>
      <c r="K62" s="363"/>
    </row>
    <row r="63" spans="1:47" s="357" customFormat="1" ht="19.899999999999999" customHeight="1" x14ac:dyDescent="0.3">
      <c r="A63" s="364"/>
      <c r="B63" s="358"/>
      <c r="C63" s="359"/>
      <c r="D63" s="360" t="s">
        <v>100</v>
      </c>
      <c r="E63" s="361"/>
      <c r="F63" s="361"/>
      <c r="G63" s="361"/>
      <c r="H63" s="361"/>
      <c r="I63" s="361"/>
      <c r="J63" s="362">
        <f>J219</f>
        <v>0</v>
      </c>
      <c r="K63" s="363"/>
    </row>
    <row r="64" spans="1:47" s="315" customFormat="1" ht="21.75" customHeight="1" x14ac:dyDescent="0.3">
      <c r="A64" s="365"/>
      <c r="B64" s="316"/>
      <c r="C64" s="317"/>
      <c r="D64" s="317"/>
      <c r="E64" s="317"/>
      <c r="F64" s="317"/>
      <c r="G64" s="317"/>
      <c r="H64" s="317"/>
      <c r="I64" s="317"/>
      <c r="J64" s="317"/>
      <c r="K64" s="318"/>
    </row>
    <row r="65" spans="1:12" s="315" customFormat="1" ht="6.95" customHeight="1" x14ac:dyDescent="0.3">
      <c r="A65" s="365"/>
      <c r="B65" s="340"/>
      <c r="C65" s="341"/>
      <c r="D65" s="341"/>
      <c r="E65" s="341"/>
      <c r="F65" s="341"/>
      <c r="G65" s="341"/>
      <c r="H65" s="341"/>
      <c r="I65" s="341"/>
      <c r="J65" s="341"/>
      <c r="K65" s="342"/>
    </row>
    <row r="66" spans="1:12" x14ac:dyDescent="0.3">
      <c r="A66" s="366"/>
    </row>
    <row r="67" spans="1:12" x14ac:dyDescent="0.3">
      <c r="A67" s="366"/>
    </row>
    <row r="68" spans="1:12" x14ac:dyDescent="0.3">
      <c r="A68" s="366"/>
    </row>
    <row r="69" spans="1:12" s="315" customFormat="1" ht="6.95" customHeight="1" x14ac:dyDescent="0.3">
      <c r="A69" s="365"/>
      <c r="B69" s="343"/>
      <c r="C69" s="344"/>
      <c r="D69" s="344"/>
      <c r="E69" s="344"/>
      <c r="F69" s="344"/>
      <c r="G69" s="344"/>
      <c r="H69" s="344"/>
      <c r="I69" s="344"/>
      <c r="J69" s="344"/>
      <c r="K69" s="344"/>
      <c r="L69" s="316"/>
    </row>
    <row r="70" spans="1:12" s="315" customFormat="1" ht="36.950000000000003" customHeight="1" x14ac:dyDescent="0.3">
      <c r="A70" s="365"/>
      <c r="B70" s="316"/>
      <c r="C70" s="367" t="s">
        <v>101</v>
      </c>
      <c r="L70" s="316"/>
    </row>
    <row r="71" spans="1:12" s="315" customFormat="1" ht="6.95" customHeight="1" x14ac:dyDescent="0.3">
      <c r="A71" s="365"/>
      <c r="B71" s="316"/>
      <c r="L71" s="316"/>
    </row>
    <row r="72" spans="1:12" s="315" customFormat="1" ht="14.45" customHeight="1" x14ac:dyDescent="0.3">
      <c r="A72" s="365"/>
      <c r="B72" s="316"/>
      <c r="C72" s="368" t="s">
        <v>17</v>
      </c>
      <c r="L72" s="316"/>
    </row>
    <row r="73" spans="1:12" s="315" customFormat="1" ht="16.5" customHeight="1" x14ac:dyDescent="0.3">
      <c r="A73" s="365"/>
      <c r="B73" s="316"/>
      <c r="E73" s="544" t="str">
        <f>E7</f>
        <v>Stavební úpravy pro vedení chodníků a cyklostezek v ulici Plzeňská, chodníky -jih-</v>
      </c>
      <c r="F73" s="545"/>
      <c r="G73" s="545"/>
      <c r="H73" s="545"/>
      <c r="L73" s="316"/>
    </row>
    <row r="74" spans="1:12" s="315" customFormat="1" ht="14.45" customHeight="1" x14ac:dyDescent="0.3">
      <c r="A74" s="365"/>
      <c r="B74" s="316"/>
      <c r="C74" s="368" t="s">
        <v>89</v>
      </c>
      <c r="L74" s="316"/>
    </row>
    <row r="75" spans="1:12" s="315" customFormat="1" ht="17.25" customHeight="1" x14ac:dyDescent="0.3">
      <c r="A75" s="365"/>
      <c r="B75" s="316"/>
      <c r="E75" s="546" t="str">
        <f>E9</f>
        <v>SO 155-V - Chodníky a cyklostezky Beroun na silnici II/605, chodníky -jih, II.etapa</v>
      </c>
      <c r="F75" s="547"/>
      <c r="G75" s="547"/>
      <c r="H75" s="547"/>
      <c r="L75" s="316"/>
    </row>
    <row r="76" spans="1:12" s="315" customFormat="1" ht="6.95" customHeight="1" x14ac:dyDescent="0.3">
      <c r="A76" s="365"/>
      <c r="B76" s="316"/>
      <c r="L76" s="316"/>
    </row>
    <row r="77" spans="1:12" s="315" customFormat="1" ht="18" customHeight="1" x14ac:dyDescent="0.3">
      <c r="A77" s="365"/>
      <c r="B77" s="316"/>
      <c r="C77" s="368" t="s">
        <v>21</v>
      </c>
      <c r="F77" s="369" t="str">
        <f>F12</f>
        <v>ulice Plzeňská, Beroun</v>
      </c>
      <c r="I77" s="368" t="s">
        <v>23</v>
      </c>
      <c r="J77" s="370">
        <f>IF(J12="","",J12)</f>
        <v>43414</v>
      </c>
      <c r="L77" s="316"/>
    </row>
    <row r="78" spans="1:12" s="315" customFormat="1" ht="6.95" customHeight="1" x14ac:dyDescent="0.3">
      <c r="A78" s="365"/>
      <c r="B78" s="316"/>
      <c r="L78" s="316"/>
    </row>
    <row r="79" spans="1:12" s="315" customFormat="1" ht="15" x14ac:dyDescent="0.3">
      <c r="A79" s="365"/>
      <c r="B79" s="316"/>
      <c r="C79" s="368" t="s">
        <v>24</v>
      </c>
      <c r="F79" s="369" t="str">
        <f>E15</f>
        <v>Město Beroun</v>
      </c>
      <c r="I79" s="368" t="s">
        <v>30</v>
      </c>
      <c r="J79" s="369" t="str">
        <f>E21</f>
        <v>NOVÁK &amp; PARTNER, s.r.o.</v>
      </c>
      <c r="L79" s="316"/>
    </row>
    <row r="80" spans="1:12" s="315" customFormat="1" ht="14.45" customHeight="1" x14ac:dyDescent="0.3">
      <c r="A80" s="365"/>
      <c r="B80" s="316"/>
      <c r="C80" s="368" t="s">
        <v>28</v>
      </c>
      <c r="F80" s="369" t="str">
        <f>IF(E18="","",E18)</f>
        <v xml:space="preserve"> </v>
      </c>
      <c r="L80" s="316"/>
    </row>
    <row r="81" spans="1:65" s="315" customFormat="1" ht="10.35" customHeight="1" x14ac:dyDescent="0.3">
      <c r="A81" s="365"/>
      <c r="B81" s="316"/>
      <c r="L81" s="316"/>
    </row>
    <row r="82" spans="1:65" s="379" customFormat="1" ht="29.25" customHeight="1" x14ac:dyDescent="0.3">
      <c r="A82" s="371"/>
      <c r="B82" s="372"/>
      <c r="C82" s="373" t="s">
        <v>102</v>
      </c>
      <c r="D82" s="374" t="s">
        <v>54</v>
      </c>
      <c r="E82" s="374" t="s">
        <v>50</v>
      </c>
      <c r="F82" s="374" t="s">
        <v>103</v>
      </c>
      <c r="G82" s="374" t="s">
        <v>104</v>
      </c>
      <c r="H82" s="374" t="s">
        <v>105</v>
      </c>
      <c r="I82" s="374" t="s">
        <v>106</v>
      </c>
      <c r="J82" s="374" t="s">
        <v>93</v>
      </c>
      <c r="K82" s="375" t="s">
        <v>107</v>
      </c>
      <c r="L82" s="372"/>
      <c r="M82" s="376" t="s">
        <v>108</v>
      </c>
      <c r="N82" s="377" t="s">
        <v>39</v>
      </c>
      <c r="O82" s="377" t="s">
        <v>109</v>
      </c>
      <c r="P82" s="377" t="s">
        <v>110</v>
      </c>
      <c r="Q82" s="377" t="s">
        <v>111</v>
      </c>
      <c r="R82" s="377" t="s">
        <v>112</v>
      </c>
      <c r="S82" s="377" t="s">
        <v>113</v>
      </c>
      <c r="T82" s="378" t="s">
        <v>114</v>
      </c>
    </row>
    <row r="83" spans="1:65" s="315" customFormat="1" ht="29.25" customHeight="1" x14ac:dyDescent="0.35">
      <c r="A83" s="365"/>
      <c r="B83" s="316"/>
      <c r="C83" s="380" t="s">
        <v>94</v>
      </c>
      <c r="J83" s="381">
        <f>J84</f>
        <v>0</v>
      </c>
      <c r="L83" s="316"/>
      <c r="M83" s="382"/>
      <c r="N83" s="325"/>
      <c r="O83" s="325"/>
      <c r="P83" s="383" t="e">
        <f>P84</f>
        <v>#REF!</v>
      </c>
      <c r="Q83" s="325"/>
      <c r="R83" s="383" t="e">
        <f>R84</f>
        <v>#REF!</v>
      </c>
      <c r="S83" s="325"/>
      <c r="T83" s="384" t="e">
        <f>T84</f>
        <v>#REF!</v>
      </c>
      <c r="AT83" s="305" t="s">
        <v>68</v>
      </c>
      <c r="AU83" s="305" t="s">
        <v>95</v>
      </c>
      <c r="BK83" s="385" t="e">
        <f>BK84</f>
        <v>#REF!</v>
      </c>
    </row>
    <row r="84" spans="1:65" s="388" customFormat="1" ht="37.35" customHeight="1" x14ac:dyDescent="0.35">
      <c r="A84" s="386"/>
      <c r="B84" s="387"/>
      <c r="D84" s="389" t="s">
        <v>68</v>
      </c>
      <c r="E84" s="390" t="s">
        <v>115</v>
      </c>
      <c r="F84" s="390" t="s">
        <v>116</v>
      </c>
      <c r="J84" s="391">
        <f>J85+J140+J177+J179+J192+J219</f>
        <v>0</v>
      </c>
      <c r="L84" s="387"/>
      <c r="M84" s="392"/>
      <c r="N84" s="393"/>
      <c r="O84" s="393"/>
      <c r="P84" s="394" t="e">
        <f>P85+#REF!+P140+P177+P179+P192+P219</f>
        <v>#REF!</v>
      </c>
      <c r="Q84" s="393"/>
      <c r="R84" s="394" t="e">
        <f>R85+#REF!+R140+R177+R179+R192+R219</f>
        <v>#REF!</v>
      </c>
      <c r="S84" s="393"/>
      <c r="T84" s="395" t="e">
        <f>T85+#REF!+T140+T177+T179+T192+T219</f>
        <v>#REF!</v>
      </c>
      <c r="AR84" s="389" t="s">
        <v>77</v>
      </c>
      <c r="AT84" s="396" t="s">
        <v>68</v>
      </c>
      <c r="AU84" s="396" t="s">
        <v>69</v>
      </c>
      <c r="AY84" s="389" t="s">
        <v>117</v>
      </c>
      <c r="BK84" s="397" t="e">
        <f>BK85+#REF!+BK140+BK177+BK179+BK192+BK219</f>
        <v>#REF!</v>
      </c>
    </row>
    <row r="85" spans="1:65" s="388" customFormat="1" ht="19.899999999999999" customHeight="1" x14ac:dyDescent="0.3">
      <c r="A85" s="386"/>
      <c r="B85" s="387"/>
      <c r="D85" s="389" t="s">
        <v>68</v>
      </c>
      <c r="E85" s="398" t="s">
        <v>77</v>
      </c>
      <c r="F85" s="398" t="s">
        <v>118</v>
      </c>
      <c r="J85" s="399">
        <f>SUM(J86:J136)</f>
        <v>0</v>
      </c>
      <c r="L85" s="387"/>
      <c r="M85" s="392"/>
      <c r="N85" s="393"/>
      <c r="O85" s="393"/>
      <c r="P85" s="394">
        <f>SUM(P86:P137)</f>
        <v>0</v>
      </c>
      <c r="Q85" s="393"/>
      <c r="R85" s="394">
        <f>SUM(R86:R137)</f>
        <v>0</v>
      </c>
      <c r="S85" s="393"/>
      <c r="T85" s="395">
        <f>SUM(T86:T137)</f>
        <v>0</v>
      </c>
      <c r="AR85" s="389" t="s">
        <v>77</v>
      </c>
      <c r="AT85" s="396" t="s">
        <v>68</v>
      </c>
      <c r="AU85" s="396" t="s">
        <v>77</v>
      </c>
      <c r="AY85" s="389" t="s">
        <v>117</v>
      </c>
      <c r="BK85" s="397">
        <f>SUM(BK86:BK137)</f>
        <v>0</v>
      </c>
    </row>
    <row r="86" spans="1:65" s="315" customFormat="1" ht="51" customHeight="1" x14ac:dyDescent="0.3">
      <c r="A86" s="365"/>
      <c r="B86" s="400"/>
      <c r="C86" s="401" t="s">
        <v>77</v>
      </c>
      <c r="D86" s="401" t="s">
        <v>119</v>
      </c>
      <c r="E86" s="402" t="s">
        <v>447</v>
      </c>
      <c r="F86" s="403" t="s">
        <v>448</v>
      </c>
      <c r="G86" s="404" t="s">
        <v>122</v>
      </c>
      <c r="H86" s="405"/>
      <c r="I86" s="406">
        <v>55.5</v>
      </c>
      <c r="J86" s="406">
        <f>ROUND(I86*H86,2)</f>
        <v>0</v>
      </c>
      <c r="K86" s="403" t="s">
        <v>123</v>
      </c>
      <c r="L86" s="316"/>
      <c r="M86" s="407" t="s">
        <v>5</v>
      </c>
      <c r="N86" s="408" t="s">
        <v>40</v>
      </c>
      <c r="O86" s="409">
        <v>0.23</v>
      </c>
      <c r="P86" s="409">
        <f>O86*H86</f>
        <v>0</v>
      </c>
      <c r="Q86" s="409">
        <v>0</v>
      </c>
      <c r="R86" s="409">
        <f>Q86*H86</f>
        <v>0</v>
      </c>
      <c r="S86" s="409">
        <v>0.26</v>
      </c>
      <c r="T86" s="410">
        <f>S86*H86</f>
        <v>0</v>
      </c>
      <c r="AR86" s="305" t="s">
        <v>124</v>
      </c>
      <c r="AT86" s="305" t="s">
        <v>119</v>
      </c>
      <c r="AU86" s="305" t="s">
        <v>79</v>
      </c>
      <c r="AY86" s="305" t="s">
        <v>117</v>
      </c>
      <c r="BE86" s="411">
        <f>IF(N86="základní",J86,0)</f>
        <v>0</v>
      </c>
      <c r="BF86" s="411">
        <f>IF(N86="snížená",J86,0)</f>
        <v>0</v>
      </c>
      <c r="BG86" s="411">
        <f>IF(N86="zákl. přenesená",J86,0)</f>
        <v>0</v>
      </c>
      <c r="BH86" s="411">
        <f>IF(N86="sníž. přenesená",J86,0)</f>
        <v>0</v>
      </c>
      <c r="BI86" s="411">
        <f>IF(N86="nulová",J86,0)</f>
        <v>0</v>
      </c>
      <c r="BJ86" s="305" t="s">
        <v>77</v>
      </c>
      <c r="BK86" s="411">
        <f>ROUND(I86*H86,2)</f>
        <v>0</v>
      </c>
      <c r="BL86" s="305" t="s">
        <v>124</v>
      </c>
      <c r="BM86" s="305" t="s">
        <v>449</v>
      </c>
    </row>
    <row r="87" spans="1:65" s="414" customFormat="1" x14ac:dyDescent="0.3">
      <c r="A87" s="412"/>
      <c r="B87" s="413"/>
      <c r="D87" s="415" t="s">
        <v>126</v>
      </c>
      <c r="E87" s="416" t="s">
        <v>5</v>
      </c>
      <c r="F87" s="417" t="s">
        <v>450</v>
      </c>
      <c r="H87" s="418"/>
      <c r="L87" s="413"/>
      <c r="M87" s="419"/>
      <c r="N87" s="420"/>
      <c r="O87" s="420"/>
      <c r="P87" s="420"/>
      <c r="Q87" s="420"/>
      <c r="R87" s="420"/>
      <c r="S87" s="420"/>
      <c r="T87" s="421"/>
      <c r="AT87" s="416" t="s">
        <v>126</v>
      </c>
      <c r="AU87" s="416" t="s">
        <v>79</v>
      </c>
      <c r="AV87" s="414" t="s">
        <v>79</v>
      </c>
      <c r="AW87" s="414" t="s">
        <v>32</v>
      </c>
      <c r="AX87" s="414" t="s">
        <v>69</v>
      </c>
      <c r="AY87" s="416" t="s">
        <v>117</v>
      </c>
    </row>
    <row r="88" spans="1:65" s="315" customFormat="1" ht="38.25" customHeight="1" x14ac:dyDescent="0.3">
      <c r="A88" s="365"/>
      <c r="B88" s="400"/>
      <c r="C88" s="401" t="s">
        <v>79</v>
      </c>
      <c r="D88" s="401" t="s">
        <v>119</v>
      </c>
      <c r="E88" s="402" t="s">
        <v>131</v>
      </c>
      <c r="F88" s="403" t="s">
        <v>132</v>
      </c>
      <c r="G88" s="404" t="s">
        <v>122</v>
      </c>
      <c r="H88" s="405"/>
      <c r="I88" s="406">
        <v>81.8</v>
      </c>
      <c r="J88" s="406">
        <f>ROUND(I88*H88,2)</f>
        <v>0</v>
      </c>
      <c r="K88" s="403" t="s">
        <v>123</v>
      </c>
      <c r="L88" s="316"/>
      <c r="M88" s="407" t="s">
        <v>5</v>
      </c>
      <c r="N88" s="408" t="s">
        <v>40</v>
      </c>
      <c r="O88" s="409">
        <v>0.22</v>
      </c>
      <c r="P88" s="409">
        <f>O88*H88</f>
        <v>0</v>
      </c>
      <c r="Q88" s="409">
        <v>0</v>
      </c>
      <c r="R88" s="409">
        <f>Q88*H88</f>
        <v>0</v>
      </c>
      <c r="S88" s="409">
        <v>9.8000000000000004E-2</v>
      </c>
      <c r="T88" s="410">
        <f>S88*H88</f>
        <v>0</v>
      </c>
      <c r="AR88" s="305" t="s">
        <v>124</v>
      </c>
      <c r="AT88" s="305" t="s">
        <v>119</v>
      </c>
      <c r="AU88" s="305" t="s">
        <v>79</v>
      </c>
      <c r="AY88" s="305" t="s">
        <v>117</v>
      </c>
      <c r="BE88" s="411">
        <f>IF(N88="základní",J88,0)</f>
        <v>0</v>
      </c>
      <c r="BF88" s="411">
        <f>IF(N88="snížená",J88,0)</f>
        <v>0</v>
      </c>
      <c r="BG88" s="411">
        <f>IF(N88="zákl. přenesená",J88,0)</f>
        <v>0</v>
      </c>
      <c r="BH88" s="411">
        <f>IF(N88="sníž. přenesená",J88,0)</f>
        <v>0</v>
      </c>
      <c r="BI88" s="411">
        <f>IF(N88="nulová",J88,0)</f>
        <v>0</v>
      </c>
      <c r="BJ88" s="305" t="s">
        <v>77</v>
      </c>
      <c r="BK88" s="411">
        <f>ROUND(I88*H88,2)</f>
        <v>0</v>
      </c>
      <c r="BL88" s="305" t="s">
        <v>124</v>
      </c>
      <c r="BM88" s="305" t="s">
        <v>451</v>
      </c>
    </row>
    <row r="89" spans="1:65" s="424" customFormat="1" x14ac:dyDescent="0.3">
      <c r="A89" s="422"/>
      <c r="B89" s="423"/>
      <c r="D89" s="415" t="s">
        <v>126</v>
      </c>
      <c r="E89" s="425" t="s">
        <v>5</v>
      </c>
      <c r="F89" s="426" t="s">
        <v>437</v>
      </c>
      <c r="H89" s="425"/>
      <c r="L89" s="423"/>
      <c r="M89" s="427"/>
      <c r="N89" s="428"/>
      <c r="O89" s="428"/>
      <c r="P89" s="428"/>
      <c r="Q89" s="428"/>
      <c r="R89" s="428"/>
      <c r="S89" s="428"/>
      <c r="T89" s="429"/>
      <c r="AT89" s="425" t="s">
        <v>126</v>
      </c>
      <c r="AU89" s="425" t="s">
        <v>79</v>
      </c>
      <c r="AV89" s="424" t="s">
        <v>77</v>
      </c>
      <c r="AW89" s="424" t="s">
        <v>32</v>
      </c>
      <c r="AX89" s="424" t="s">
        <v>69</v>
      </c>
      <c r="AY89" s="425" t="s">
        <v>117</v>
      </c>
    </row>
    <row r="90" spans="1:65" s="414" customFormat="1" x14ac:dyDescent="0.3">
      <c r="A90" s="412"/>
      <c r="B90" s="413"/>
      <c r="D90" s="415" t="s">
        <v>126</v>
      </c>
      <c r="E90" s="416" t="s">
        <v>5</v>
      </c>
      <c r="F90" s="417" t="s">
        <v>452</v>
      </c>
      <c r="H90" s="418"/>
      <c r="L90" s="413"/>
      <c r="M90" s="419"/>
      <c r="N90" s="420"/>
      <c r="O90" s="420"/>
      <c r="P90" s="420"/>
      <c r="Q90" s="420"/>
      <c r="R90" s="420"/>
      <c r="S90" s="420"/>
      <c r="T90" s="421"/>
      <c r="AT90" s="416" t="s">
        <v>126</v>
      </c>
      <c r="AU90" s="416" t="s">
        <v>79</v>
      </c>
      <c r="AV90" s="414" t="s">
        <v>79</v>
      </c>
      <c r="AW90" s="414" t="s">
        <v>32</v>
      </c>
      <c r="AX90" s="414" t="s">
        <v>77</v>
      </c>
      <c r="AY90" s="416" t="s">
        <v>117</v>
      </c>
    </row>
    <row r="91" spans="1:65" s="315" customFormat="1" ht="38.25" customHeight="1" x14ac:dyDescent="0.3">
      <c r="A91" s="365"/>
      <c r="B91" s="400"/>
      <c r="C91" s="401">
        <v>3</v>
      </c>
      <c r="D91" s="401" t="s">
        <v>119</v>
      </c>
      <c r="E91" s="402" t="s">
        <v>453</v>
      </c>
      <c r="F91" s="403" t="s">
        <v>454</v>
      </c>
      <c r="G91" s="404" t="s">
        <v>122</v>
      </c>
      <c r="H91" s="405"/>
      <c r="I91" s="406">
        <v>258</v>
      </c>
      <c r="J91" s="406">
        <f>ROUND(I91*H91,2)</f>
        <v>0</v>
      </c>
      <c r="K91" s="403" t="s">
        <v>123</v>
      </c>
      <c r="L91" s="316"/>
      <c r="M91" s="430" t="s">
        <v>5</v>
      </c>
      <c r="N91" s="408" t="s">
        <v>40</v>
      </c>
      <c r="O91" s="317"/>
      <c r="P91" s="409">
        <f>O91*H91</f>
        <v>0</v>
      </c>
      <c r="Q91" s="409">
        <v>0</v>
      </c>
      <c r="R91" s="409">
        <f>Q91*H91</f>
        <v>0</v>
      </c>
      <c r="S91" s="409">
        <v>9.8000000000000004E-2</v>
      </c>
      <c r="T91" s="410">
        <f>S91*H91</f>
        <v>0</v>
      </c>
      <c r="AR91" s="305" t="s">
        <v>124</v>
      </c>
      <c r="AT91" s="305" t="s">
        <v>119</v>
      </c>
      <c r="AU91" s="305" t="s">
        <v>79</v>
      </c>
      <c r="AY91" s="305" t="s">
        <v>117</v>
      </c>
      <c r="BE91" s="411">
        <f>IF(N91="základní",J91,0)</f>
        <v>0</v>
      </c>
      <c r="BF91" s="411">
        <f>IF(N91="snížená",J91,0)</f>
        <v>0</v>
      </c>
      <c r="BG91" s="411">
        <f>IF(N91="zákl. přenesená",J91,0)</f>
        <v>0</v>
      </c>
      <c r="BH91" s="411">
        <f>IF(N91="sníž. přenesená",J91,0)</f>
        <v>0</v>
      </c>
      <c r="BI91" s="411">
        <f>IF(N91="nulová",J91,0)</f>
        <v>0</v>
      </c>
      <c r="BJ91" s="305" t="s">
        <v>77</v>
      </c>
      <c r="BK91" s="411">
        <f>ROUND(I91*H91,2)</f>
        <v>0</v>
      </c>
      <c r="BL91" s="305" t="s">
        <v>124</v>
      </c>
      <c r="BM91" s="305" t="s">
        <v>451</v>
      </c>
    </row>
    <row r="92" spans="1:65" s="424" customFormat="1" x14ac:dyDescent="0.3">
      <c r="A92" s="422"/>
      <c r="B92" s="423"/>
      <c r="D92" s="415" t="s">
        <v>126</v>
      </c>
      <c r="E92" s="425" t="s">
        <v>5</v>
      </c>
      <c r="F92" s="426" t="s">
        <v>437</v>
      </c>
      <c r="H92" s="425"/>
      <c r="I92" s="431"/>
      <c r="L92" s="423"/>
      <c r="M92" s="427"/>
      <c r="N92" s="428"/>
      <c r="O92" s="428"/>
      <c r="P92" s="428"/>
      <c r="Q92" s="428"/>
      <c r="R92" s="428"/>
      <c r="S92" s="428"/>
      <c r="T92" s="429"/>
      <c r="AT92" s="425" t="s">
        <v>126</v>
      </c>
      <c r="AU92" s="425" t="s">
        <v>79</v>
      </c>
      <c r="AV92" s="424" t="s">
        <v>77</v>
      </c>
      <c r="AW92" s="424" t="s">
        <v>32</v>
      </c>
      <c r="AX92" s="424" t="s">
        <v>69</v>
      </c>
      <c r="AY92" s="425" t="s">
        <v>117</v>
      </c>
    </row>
    <row r="93" spans="1:65" s="414" customFormat="1" x14ac:dyDescent="0.3">
      <c r="A93" s="412"/>
      <c r="B93" s="413"/>
      <c r="D93" s="415" t="s">
        <v>126</v>
      </c>
      <c r="E93" s="416" t="s">
        <v>5</v>
      </c>
      <c r="F93" s="417" t="s">
        <v>455</v>
      </c>
      <c r="H93" s="418"/>
      <c r="I93" s="432"/>
      <c r="L93" s="413"/>
      <c r="M93" s="419"/>
      <c r="N93" s="420"/>
      <c r="O93" s="420"/>
      <c r="P93" s="420"/>
      <c r="Q93" s="420"/>
      <c r="R93" s="420"/>
      <c r="S93" s="420"/>
      <c r="T93" s="421"/>
      <c r="AT93" s="416" t="s">
        <v>126</v>
      </c>
      <c r="AU93" s="416" t="s">
        <v>79</v>
      </c>
      <c r="AV93" s="414" t="s">
        <v>79</v>
      </c>
      <c r="AW93" s="414" t="s">
        <v>32</v>
      </c>
      <c r="AX93" s="414" t="s">
        <v>77</v>
      </c>
      <c r="AY93" s="416" t="s">
        <v>117</v>
      </c>
    </row>
    <row r="94" spans="1:65" s="315" customFormat="1" ht="51" customHeight="1" x14ac:dyDescent="0.3">
      <c r="A94" s="365"/>
      <c r="B94" s="400"/>
      <c r="C94" s="401">
        <v>4</v>
      </c>
      <c r="D94" s="401" t="s">
        <v>119</v>
      </c>
      <c r="E94" s="402" t="s">
        <v>127</v>
      </c>
      <c r="F94" s="403" t="s">
        <v>128</v>
      </c>
      <c r="G94" s="404" t="s">
        <v>122</v>
      </c>
      <c r="H94" s="405"/>
      <c r="I94" s="406">
        <v>848</v>
      </c>
      <c r="J94" s="406">
        <f>ROUND(I94*H94,2)</f>
        <v>0</v>
      </c>
      <c r="K94" s="403" t="s">
        <v>123</v>
      </c>
      <c r="L94" s="316"/>
      <c r="M94" s="407" t="s">
        <v>5</v>
      </c>
      <c r="N94" s="408" t="s">
        <v>40</v>
      </c>
      <c r="O94" s="409">
        <v>0.46300000000000002</v>
      </c>
      <c r="P94" s="409">
        <f>O94*H94</f>
        <v>0</v>
      </c>
      <c r="Q94" s="409">
        <v>0</v>
      </c>
      <c r="R94" s="409">
        <f>Q94*H94</f>
        <v>0</v>
      </c>
      <c r="S94" s="409">
        <v>0.625</v>
      </c>
      <c r="T94" s="410">
        <f>S94*H94</f>
        <v>0</v>
      </c>
      <c r="AR94" s="305" t="s">
        <v>124</v>
      </c>
      <c r="AT94" s="305" t="s">
        <v>119</v>
      </c>
      <c r="AU94" s="305" t="s">
        <v>79</v>
      </c>
      <c r="AY94" s="305" t="s">
        <v>117</v>
      </c>
      <c r="BE94" s="411">
        <f>IF(N94="základní",J94,0)</f>
        <v>0</v>
      </c>
      <c r="BF94" s="411">
        <f>IF(N94="snížená",J94,0)</f>
        <v>0</v>
      </c>
      <c r="BG94" s="411">
        <f>IF(N94="zákl. přenesená",J94,0)</f>
        <v>0</v>
      </c>
      <c r="BH94" s="411">
        <f>IF(N94="sníž. přenesená",J94,0)</f>
        <v>0</v>
      </c>
      <c r="BI94" s="411">
        <f>IF(N94="nulová",J94,0)</f>
        <v>0</v>
      </c>
      <c r="BJ94" s="305" t="s">
        <v>77</v>
      </c>
      <c r="BK94" s="411">
        <f>ROUND(I94*H94,2)</f>
        <v>0</v>
      </c>
      <c r="BL94" s="305" t="s">
        <v>124</v>
      </c>
      <c r="BM94" s="305" t="s">
        <v>456</v>
      </c>
    </row>
    <row r="95" spans="1:65" s="414" customFormat="1" x14ac:dyDescent="0.3">
      <c r="A95" s="412"/>
      <c r="B95" s="413"/>
      <c r="D95" s="415" t="s">
        <v>126</v>
      </c>
      <c r="E95" s="416" t="s">
        <v>5</v>
      </c>
      <c r="F95" s="417" t="s">
        <v>457</v>
      </c>
      <c r="H95" s="418"/>
      <c r="L95" s="413"/>
      <c r="M95" s="419"/>
      <c r="N95" s="420"/>
      <c r="O95" s="420"/>
      <c r="P95" s="420"/>
      <c r="Q95" s="420"/>
      <c r="R95" s="420"/>
      <c r="S95" s="420"/>
      <c r="T95" s="421"/>
      <c r="AT95" s="416" t="s">
        <v>126</v>
      </c>
      <c r="AU95" s="416" t="s">
        <v>79</v>
      </c>
      <c r="AV95" s="414" t="s">
        <v>79</v>
      </c>
      <c r="AW95" s="414" t="s">
        <v>32</v>
      </c>
      <c r="AX95" s="414" t="s">
        <v>77</v>
      </c>
      <c r="AY95" s="416" t="s">
        <v>117</v>
      </c>
    </row>
    <row r="96" spans="1:65" s="315" customFormat="1" ht="51" customHeight="1" x14ac:dyDescent="0.3">
      <c r="A96" s="365"/>
      <c r="B96" s="400"/>
      <c r="C96" s="401">
        <v>5</v>
      </c>
      <c r="D96" s="401" t="s">
        <v>119</v>
      </c>
      <c r="E96" s="402" t="s">
        <v>458</v>
      </c>
      <c r="F96" s="403" t="s">
        <v>459</v>
      </c>
      <c r="G96" s="404" t="s">
        <v>122</v>
      </c>
      <c r="H96" s="405"/>
      <c r="I96" s="406">
        <v>30.2</v>
      </c>
      <c r="J96" s="406">
        <f>ROUND(I96*H96,2)</f>
        <v>0</v>
      </c>
      <c r="K96" s="403" t="s">
        <v>123</v>
      </c>
      <c r="L96" s="316"/>
      <c r="M96" s="407" t="s">
        <v>5</v>
      </c>
      <c r="N96" s="408" t="s">
        <v>40</v>
      </c>
      <c r="O96" s="409">
        <v>7.2999999999999995E-2</v>
      </c>
      <c r="P96" s="409">
        <f>O96*H96</f>
        <v>0</v>
      </c>
      <c r="Q96" s="409">
        <v>0</v>
      </c>
      <c r="R96" s="409">
        <f>Q96*H96</f>
        <v>0</v>
      </c>
      <c r="S96" s="409">
        <v>0.28999999999999998</v>
      </c>
      <c r="T96" s="410">
        <f>S96*H96</f>
        <v>0</v>
      </c>
      <c r="AR96" s="305" t="s">
        <v>124</v>
      </c>
      <c r="AT96" s="305" t="s">
        <v>119</v>
      </c>
      <c r="AU96" s="305" t="s">
        <v>79</v>
      </c>
      <c r="AY96" s="305" t="s">
        <v>117</v>
      </c>
      <c r="BE96" s="411">
        <f>IF(N96="základní",J96,0)</f>
        <v>0</v>
      </c>
      <c r="BF96" s="411">
        <f>IF(N96="snížená",J96,0)</f>
        <v>0</v>
      </c>
      <c r="BG96" s="411">
        <f>IF(N96="zákl. přenesená",J96,0)</f>
        <v>0</v>
      </c>
      <c r="BH96" s="411">
        <f>IF(N96="sníž. přenesená",J96,0)</f>
        <v>0</v>
      </c>
      <c r="BI96" s="411">
        <f>IF(N96="nulová",J96,0)</f>
        <v>0</v>
      </c>
      <c r="BJ96" s="305" t="s">
        <v>77</v>
      </c>
      <c r="BK96" s="411">
        <f>ROUND(I96*H96,2)</f>
        <v>0</v>
      </c>
      <c r="BL96" s="305" t="s">
        <v>124</v>
      </c>
      <c r="BM96" s="305" t="s">
        <v>460</v>
      </c>
    </row>
    <row r="97" spans="1:65" s="414" customFormat="1" x14ac:dyDescent="0.3">
      <c r="A97" s="412"/>
      <c r="B97" s="413"/>
      <c r="D97" s="415" t="s">
        <v>126</v>
      </c>
      <c r="E97" s="416" t="s">
        <v>5</v>
      </c>
      <c r="F97" s="417" t="s">
        <v>461</v>
      </c>
      <c r="H97" s="418"/>
      <c r="L97" s="413"/>
      <c r="M97" s="419"/>
      <c r="N97" s="420"/>
      <c r="O97" s="420"/>
      <c r="P97" s="420"/>
      <c r="Q97" s="420"/>
      <c r="R97" s="420"/>
      <c r="S97" s="420"/>
      <c r="T97" s="421"/>
      <c r="AT97" s="416" t="s">
        <v>126</v>
      </c>
      <c r="AU97" s="416" t="s">
        <v>79</v>
      </c>
      <c r="AV97" s="414" t="s">
        <v>79</v>
      </c>
      <c r="AW97" s="414" t="s">
        <v>32</v>
      </c>
      <c r="AX97" s="414" t="s">
        <v>69</v>
      </c>
      <c r="AY97" s="416" t="s">
        <v>117</v>
      </c>
    </row>
    <row r="98" spans="1:65" s="414" customFormat="1" x14ac:dyDescent="0.3">
      <c r="A98" s="412"/>
      <c r="B98" s="413"/>
      <c r="D98" s="415" t="s">
        <v>126</v>
      </c>
      <c r="E98" s="416" t="s">
        <v>5</v>
      </c>
      <c r="F98" s="417" t="s">
        <v>462</v>
      </c>
      <c r="H98" s="418"/>
      <c r="L98" s="413"/>
      <c r="M98" s="419"/>
      <c r="N98" s="420"/>
      <c r="O98" s="420"/>
      <c r="P98" s="420"/>
      <c r="Q98" s="420"/>
      <c r="R98" s="420"/>
      <c r="S98" s="420"/>
      <c r="T98" s="421"/>
      <c r="AT98" s="416" t="s">
        <v>126</v>
      </c>
      <c r="AU98" s="416" t="s">
        <v>79</v>
      </c>
      <c r="AV98" s="414" t="s">
        <v>79</v>
      </c>
      <c r="AW98" s="414" t="s">
        <v>32</v>
      </c>
      <c r="AX98" s="414" t="s">
        <v>69</v>
      </c>
      <c r="AY98" s="416" t="s">
        <v>117</v>
      </c>
    </row>
    <row r="99" spans="1:65" s="414" customFormat="1" x14ac:dyDescent="0.3">
      <c r="A99" s="412"/>
      <c r="B99" s="413"/>
      <c r="D99" s="415" t="s">
        <v>126</v>
      </c>
      <c r="E99" s="416" t="s">
        <v>5</v>
      </c>
      <c r="F99" s="417" t="s">
        <v>463</v>
      </c>
      <c r="H99" s="418"/>
      <c r="L99" s="413"/>
      <c r="M99" s="419"/>
      <c r="N99" s="420"/>
      <c r="O99" s="420"/>
      <c r="P99" s="420"/>
      <c r="Q99" s="420"/>
      <c r="R99" s="420"/>
      <c r="S99" s="420"/>
      <c r="T99" s="421"/>
      <c r="AT99" s="416" t="s">
        <v>126</v>
      </c>
      <c r="AU99" s="416" t="s">
        <v>79</v>
      </c>
      <c r="AV99" s="414" t="s">
        <v>79</v>
      </c>
      <c r="AW99" s="414" t="s">
        <v>32</v>
      </c>
      <c r="AX99" s="414" t="s">
        <v>69</v>
      </c>
      <c r="AY99" s="416" t="s">
        <v>117</v>
      </c>
    </row>
    <row r="100" spans="1:65" s="414" customFormat="1" x14ac:dyDescent="0.3">
      <c r="A100" s="412"/>
      <c r="B100" s="413"/>
      <c r="D100" s="415" t="s">
        <v>126</v>
      </c>
      <c r="E100" s="416" t="s">
        <v>5</v>
      </c>
      <c r="F100" s="417" t="s">
        <v>464</v>
      </c>
      <c r="H100" s="418"/>
      <c r="L100" s="413"/>
      <c r="M100" s="419"/>
      <c r="N100" s="420"/>
      <c r="O100" s="420"/>
      <c r="P100" s="420"/>
      <c r="Q100" s="420"/>
      <c r="R100" s="420"/>
      <c r="S100" s="420"/>
      <c r="T100" s="421"/>
      <c r="AT100" s="416" t="s">
        <v>126</v>
      </c>
      <c r="AU100" s="416" t="s">
        <v>79</v>
      </c>
      <c r="AV100" s="414" t="s">
        <v>79</v>
      </c>
      <c r="AW100" s="414" t="s">
        <v>32</v>
      </c>
      <c r="AX100" s="414" t="s">
        <v>69</v>
      </c>
      <c r="AY100" s="416" t="s">
        <v>117</v>
      </c>
    </row>
    <row r="101" spans="1:65" s="435" customFormat="1" x14ac:dyDescent="0.3">
      <c r="A101" s="433"/>
      <c r="B101" s="434"/>
      <c r="D101" s="415" t="s">
        <v>126</v>
      </c>
      <c r="E101" s="436" t="s">
        <v>5</v>
      </c>
      <c r="F101" s="437" t="s">
        <v>176</v>
      </c>
      <c r="H101" s="438"/>
      <c r="L101" s="434"/>
      <c r="M101" s="439"/>
      <c r="N101" s="440"/>
      <c r="O101" s="440"/>
      <c r="P101" s="440"/>
      <c r="Q101" s="440"/>
      <c r="R101" s="440"/>
      <c r="S101" s="440"/>
      <c r="T101" s="441"/>
      <c r="AT101" s="436" t="s">
        <v>126</v>
      </c>
      <c r="AU101" s="436" t="s">
        <v>79</v>
      </c>
      <c r="AV101" s="435" t="s">
        <v>124</v>
      </c>
      <c r="AW101" s="435" t="s">
        <v>32</v>
      </c>
      <c r="AX101" s="435" t="s">
        <v>77</v>
      </c>
      <c r="AY101" s="436" t="s">
        <v>117</v>
      </c>
    </row>
    <row r="102" spans="1:65" s="315" customFormat="1" ht="38.25" customHeight="1" x14ac:dyDescent="0.3">
      <c r="A102" s="365"/>
      <c r="B102" s="400"/>
      <c r="C102" s="401">
        <v>6</v>
      </c>
      <c r="D102" s="401" t="s">
        <v>119</v>
      </c>
      <c r="E102" s="402" t="s">
        <v>419</v>
      </c>
      <c r="F102" s="403" t="s">
        <v>420</v>
      </c>
      <c r="G102" s="404" t="s">
        <v>399</v>
      </c>
      <c r="H102" s="405"/>
      <c r="I102" s="406">
        <v>49.5</v>
      </c>
      <c r="J102" s="406">
        <f>ROUND(I102*H102,2)</f>
        <v>0</v>
      </c>
      <c r="K102" s="403" t="s">
        <v>123</v>
      </c>
      <c r="L102" s="316"/>
      <c r="M102" s="407" t="s">
        <v>5</v>
      </c>
      <c r="N102" s="408" t="s">
        <v>40</v>
      </c>
      <c r="O102" s="409">
        <v>0.13300000000000001</v>
      </c>
      <c r="P102" s="409">
        <f>O102*H102</f>
        <v>0</v>
      </c>
      <c r="Q102" s="409">
        <v>0</v>
      </c>
      <c r="R102" s="409">
        <f>Q102*H102</f>
        <v>0</v>
      </c>
      <c r="S102" s="409">
        <v>0.20499999999999999</v>
      </c>
      <c r="T102" s="410">
        <f>S102*H102</f>
        <v>0</v>
      </c>
      <c r="AR102" s="305" t="s">
        <v>124</v>
      </c>
      <c r="AT102" s="305" t="s">
        <v>119</v>
      </c>
      <c r="AU102" s="305" t="s">
        <v>79</v>
      </c>
      <c r="AY102" s="305" t="s">
        <v>117</v>
      </c>
      <c r="BE102" s="411">
        <f>IF(N102="základní",J102,0)</f>
        <v>0</v>
      </c>
      <c r="BF102" s="411">
        <f>IF(N102="snížená",J102,0)</f>
        <v>0</v>
      </c>
      <c r="BG102" s="411">
        <f>IF(N102="zákl. přenesená",J102,0)</f>
        <v>0</v>
      </c>
      <c r="BH102" s="411">
        <f>IF(N102="sníž. přenesená",J102,0)</f>
        <v>0</v>
      </c>
      <c r="BI102" s="411">
        <f>IF(N102="nulová",J102,0)</f>
        <v>0</v>
      </c>
      <c r="BJ102" s="305" t="s">
        <v>77</v>
      </c>
      <c r="BK102" s="411">
        <f>ROUND(I102*H102,2)</f>
        <v>0</v>
      </c>
      <c r="BL102" s="305" t="s">
        <v>124</v>
      </c>
      <c r="BM102" s="305" t="s">
        <v>421</v>
      </c>
    </row>
    <row r="103" spans="1:65" s="414" customFormat="1" x14ac:dyDescent="0.3">
      <c r="A103" s="412"/>
      <c r="B103" s="413"/>
      <c r="D103" s="415" t="s">
        <v>126</v>
      </c>
      <c r="E103" s="416" t="s">
        <v>5</v>
      </c>
      <c r="F103" s="417" t="s">
        <v>465</v>
      </c>
      <c r="H103" s="418"/>
      <c r="L103" s="413"/>
      <c r="M103" s="419"/>
      <c r="N103" s="420"/>
      <c r="O103" s="420"/>
      <c r="P103" s="420"/>
      <c r="Q103" s="420"/>
      <c r="R103" s="420"/>
      <c r="S103" s="420"/>
      <c r="T103" s="421"/>
      <c r="AT103" s="416" t="s">
        <v>126</v>
      </c>
      <c r="AU103" s="416" t="s">
        <v>79</v>
      </c>
      <c r="AV103" s="414" t="s">
        <v>79</v>
      </c>
      <c r="AW103" s="414" t="s">
        <v>32</v>
      </c>
      <c r="AX103" s="414" t="s">
        <v>77</v>
      </c>
      <c r="AY103" s="416" t="s">
        <v>117</v>
      </c>
    </row>
    <row r="104" spans="1:65" s="315" customFormat="1" ht="25.5" customHeight="1" x14ac:dyDescent="0.3">
      <c r="A104" s="365"/>
      <c r="B104" s="400"/>
      <c r="C104" s="401">
        <v>7</v>
      </c>
      <c r="D104" s="401" t="s">
        <v>119</v>
      </c>
      <c r="E104" s="402" t="s">
        <v>466</v>
      </c>
      <c r="F104" s="403" t="s">
        <v>467</v>
      </c>
      <c r="G104" s="404" t="s">
        <v>399</v>
      </c>
      <c r="H104" s="405"/>
      <c r="I104" s="406">
        <v>35.299999999999997</v>
      </c>
      <c r="J104" s="406">
        <f>ROUND(I104*H104,2)</f>
        <v>0</v>
      </c>
      <c r="K104" s="403" t="s">
        <v>123</v>
      </c>
      <c r="L104" s="316"/>
      <c r="M104" s="407" t="s">
        <v>5</v>
      </c>
      <c r="N104" s="408" t="s">
        <v>40</v>
      </c>
      <c r="O104" s="409">
        <v>9.5000000000000001E-2</v>
      </c>
      <c r="P104" s="409">
        <f>O104*H104</f>
        <v>0</v>
      </c>
      <c r="Q104" s="409">
        <v>0</v>
      </c>
      <c r="R104" s="409">
        <f>Q104*H104</f>
        <v>0</v>
      </c>
      <c r="S104" s="409">
        <v>0.04</v>
      </c>
      <c r="T104" s="410">
        <f>S104*H104</f>
        <v>0</v>
      </c>
      <c r="AR104" s="305" t="s">
        <v>124</v>
      </c>
      <c r="AT104" s="305" t="s">
        <v>119</v>
      </c>
      <c r="AU104" s="305" t="s">
        <v>79</v>
      </c>
      <c r="AY104" s="305" t="s">
        <v>117</v>
      </c>
      <c r="BE104" s="411">
        <f>IF(N104="základní",J104,0)</f>
        <v>0</v>
      </c>
      <c r="BF104" s="411">
        <f>IF(N104="snížená",J104,0)</f>
        <v>0</v>
      </c>
      <c r="BG104" s="411">
        <f>IF(N104="zákl. přenesená",J104,0)</f>
        <v>0</v>
      </c>
      <c r="BH104" s="411">
        <f>IF(N104="sníž. přenesená",J104,0)</f>
        <v>0</v>
      </c>
      <c r="BI104" s="411">
        <f>IF(N104="nulová",J104,0)</f>
        <v>0</v>
      </c>
      <c r="BJ104" s="305" t="s">
        <v>77</v>
      </c>
      <c r="BK104" s="411">
        <f>ROUND(I104*H104,2)</f>
        <v>0</v>
      </c>
      <c r="BL104" s="305" t="s">
        <v>124</v>
      </c>
      <c r="BM104" s="305" t="s">
        <v>468</v>
      </c>
    </row>
    <row r="105" spans="1:65" s="414" customFormat="1" x14ac:dyDescent="0.3">
      <c r="A105" s="412"/>
      <c r="B105" s="413"/>
      <c r="D105" s="415" t="s">
        <v>126</v>
      </c>
      <c r="E105" s="416" t="s">
        <v>5</v>
      </c>
      <c r="F105" s="417" t="s">
        <v>469</v>
      </c>
      <c r="H105" s="418"/>
      <c r="L105" s="413"/>
      <c r="M105" s="419"/>
      <c r="N105" s="420"/>
      <c r="O105" s="420"/>
      <c r="P105" s="420"/>
      <c r="Q105" s="420"/>
      <c r="R105" s="420"/>
      <c r="S105" s="420"/>
      <c r="T105" s="421"/>
      <c r="AT105" s="416" t="s">
        <v>126</v>
      </c>
      <c r="AU105" s="416" t="s">
        <v>79</v>
      </c>
      <c r="AV105" s="414" t="s">
        <v>79</v>
      </c>
      <c r="AW105" s="414" t="s">
        <v>32</v>
      </c>
      <c r="AX105" s="414" t="s">
        <v>77</v>
      </c>
      <c r="AY105" s="416" t="s">
        <v>117</v>
      </c>
    </row>
    <row r="106" spans="1:65" s="315" customFormat="1" ht="38.25" customHeight="1" x14ac:dyDescent="0.3">
      <c r="A106" s="365"/>
      <c r="B106" s="400"/>
      <c r="C106" s="401" t="s">
        <v>151</v>
      </c>
      <c r="D106" s="401" t="s">
        <v>119</v>
      </c>
      <c r="E106" s="402" t="s">
        <v>138</v>
      </c>
      <c r="F106" s="403" t="s">
        <v>139</v>
      </c>
      <c r="G106" s="404" t="s">
        <v>140</v>
      </c>
      <c r="H106" s="405"/>
      <c r="I106" s="406">
        <v>65.5</v>
      </c>
      <c r="J106" s="406">
        <f>ROUND(I106*H106,2)</f>
        <v>0</v>
      </c>
      <c r="K106" s="403" t="s">
        <v>123</v>
      </c>
      <c r="L106" s="316"/>
      <c r="M106" s="407" t="s">
        <v>5</v>
      </c>
      <c r="N106" s="408" t="s">
        <v>40</v>
      </c>
      <c r="O106" s="409">
        <v>0.121</v>
      </c>
      <c r="P106" s="409">
        <f>O106*H106</f>
        <v>0</v>
      </c>
      <c r="Q106" s="409">
        <v>0</v>
      </c>
      <c r="R106" s="409">
        <f>Q106*H106</f>
        <v>0</v>
      </c>
      <c r="S106" s="409">
        <v>0</v>
      </c>
      <c r="T106" s="410">
        <f>S106*H106</f>
        <v>0</v>
      </c>
      <c r="AR106" s="305" t="s">
        <v>124</v>
      </c>
      <c r="AT106" s="305" t="s">
        <v>119</v>
      </c>
      <c r="AU106" s="305" t="s">
        <v>79</v>
      </c>
      <c r="AY106" s="305" t="s">
        <v>117</v>
      </c>
      <c r="BE106" s="411">
        <f>IF(N106="základní",J106,0)</f>
        <v>0</v>
      </c>
      <c r="BF106" s="411">
        <f>IF(N106="snížená",J106,0)</f>
        <v>0</v>
      </c>
      <c r="BG106" s="411">
        <f>IF(N106="zákl. přenesená",J106,0)</f>
        <v>0</v>
      </c>
      <c r="BH106" s="411">
        <f>IF(N106="sníž. přenesená",J106,0)</f>
        <v>0</v>
      </c>
      <c r="BI106" s="411">
        <f>IF(N106="nulová",J106,0)</f>
        <v>0</v>
      </c>
      <c r="BJ106" s="305" t="s">
        <v>77</v>
      </c>
      <c r="BK106" s="411">
        <f>ROUND(I106*H106,2)</f>
        <v>0</v>
      </c>
      <c r="BL106" s="305" t="s">
        <v>124</v>
      </c>
      <c r="BM106" s="305" t="s">
        <v>470</v>
      </c>
    </row>
    <row r="107" spans="1:65" s="414" customFormat="1" x14ac:dyDescent="0.3">
      <c r="A107" s="412"/>
      <c r="B107" s="413"/>
      <c r="D107" s="415" t="s">
        <v>126</v>
      </c>
      <c r="E107" s="416" t="s">
        <v>5</v>
      </c>
      <c r="F107" s="442" t="s">
        <v>471</v>
      </c>
      <c r="H107" s="418"/>
      <c r="L107" s="413"/>
      <c r="M107" s="419"/>
      <c r="N107" s="420"/>
      <c r="O107" s="420"/>
      <c r="P107" s="420"/>
      <c r="Q107" s="420"/>
      <c r="R107" s="420"/>
      <c r="S107" s="420"/>
      <c r="T107" s="421"/>
      <c r="AT107" s="416" t="s">
        <v>126</v>
      </c>
      <c r="AU107" s="416" t="s">
        <v>79</v>
      </c>
      <c r="AV107" s="414" t="s">
        <v>79</v>
      </c>
      <c r="AW107" s="414" t="s">
        <v>32</v>
      </c>
      <c r="AX107" s="414" t="s">
        <v>69</v>
      </c>
      <c r="AY107" s="416" t="s">
        <v>117</v>
      </c>
    </row>
    <row r="108" spans="1:65" s="315" customFormat="1" ht="38.25" customHeight="1" x14ac:dyDescent="0.3">
      <c r="A108" s="365"/>
      <c r="B108" s="400"/>
      <c r="C108" s="401" t="s">
        <v>472</v>
      </c>
      <c r="D108" s="401" t="s">
        <v>119</v>
      </c>
      <c r="E108" s="402" t="s">
        <v>142</v>
      </c>
      <c r="F108" s="403" t="s">
        <v>143</v>
      </c>
      <c r="G108" s="404" t="s">
        <v>140</v>
      </c>
      <c r="H108" s="405"/>
      <c r="I108" s="406">
        <v>72.5</v>
      </c>
      <c r="J108" s="406">
        <f>ROUND(I108*H108,2)</f>
        <v>0</v>
      </c>
      <c r="K108" s="403" t="s">
        <v>123</v>
      </c>
      <c r="L108" s="316"/>
      <c r="M108" s="407" t="s">
        <v>5</v>
      </c>
      <c r="N108" s="408" t="s">
        <v>40</v>
      </c>
      <c r="O108" s="409">
        <v>4.5999999999999999E-2</v>
      </c>
      <c r="P108" s="409">
        <f>O108*H108</f>
        <v>0</v>
      </c>
      <c r="Q108" s="409">
        <v>0</v>
      </c>
      <c r="R108" s="409">
        <f>Q108*H108</f>
        <v>0</v>
      </c>
      <c r="S108" s="409">
        <v>0</v>
      </c>
      <c r="T108" s="410">
        <f>S108*H108</f>
        <v>0</v>
      </c>
      <c r="AR108" s="305" t="s">
        <v>124</v>
      </c>
      <c r="AT108" s="305" t="s">
        <v>119</v>
      </c>
      <c r="AU108" s="305" t="s">
        <v>79</v>
      </c>
      <c r="AY108" s="305" t="s">
        <v>117</v>
      </c>
      <c r="BE108" s="411">
        <f>IF(N108="základní",J108,0)</f>
        <v>0</v>
      </c>
      <c r="BF108" s="411">
        <f>IF(N108="snížená",J108,0)</f>
        <v>0</v>
      </c>
      <c r="BG108" s="411">
        <f>IF(N108="zákl. přenesená",J108,0)</f>
        <v>0</v>
      </c>
      <c r="BH108" s="411">
        <f>IF(N108="sníž. přenesená",J108,0)</f>
        <v>0</v>
      </c>
      <c r="BI108" s="411">
        <f>IF(N108="nulová",J108,0)</f>
        <v>0</v>
      </c>
      <c r="BJ108" s="305" t="s">
        <v>77</v>
      </c>
      <c r="BK108" s="411">
        <f>ROUND(I108*H108,2)</f>
        <v>0</v>
      </c>
      <c r="BL108" s="305" t="s">
        <v>124</v>
      </c>
      <c r="BM108" s="305" t="s">
        <v>473</v>
      </c>
    </row>
    <row r="109" spans="1:65" s="424" customFormat="1" x14ac:dyDescent="0.3">
      <c r="A109" s="422"/>
      <c r="B109" s="423"/>
      <c r="D109" s="415" t="s">
        <v>126</v>
      </c>
      <c r="E109" s="425" t="s">
        <v>5</v>
      </c>
      <c r="F109" s="426" t="s">
        <v>474</v>
      </c>
      <c r="H109" s="425"/>
      <c r="L109" s="423"/>
      <c r="M109" s="427"/>
      <c r="N109" s="428"/>
      <c r="O109" s="428"/>
      <c r="P109" s="428"/>
      <c r="Q109" s="428"/>
      <c r="R109" s="428"/>
      <c r="S109" s="428"/>
      <c r="T109" s="429"/>
      <c r="AT109" s="425" t="s">
        <v>126</v>
      </c>
      <c r="AU109" s="425" t="s">
        <v>79</v>
      </c>
      <c r="AV109" s="424" t="s">
        <v>77</v>
      </c>
      <c r="AW109" s="424" t="s">
        <v>32</v>
      </c>
      <c r="AX109" s="424" t="s">
        <v>69</v>
      </c>
      <c r="AY109" s="425" t="s">
        <v>117</v>
      </c>
    </row>
    <row r="110" spans="1:65" s="414" customFormat="1" x14ac:dyDescent="0.3">
      <c r="A110" s="412"/>
      <c r="B110" s="413"/>
      <c r="D110" s="415" t="s">
        <v>126</v>
      </c>
      <c r="E110" s="416" t="s">
        <v>5</v>
      </c>
      <c r="F110" s="442" t="s">
        <v>475</v>
      </c>
      <c r="H110" s="418"/>
      <c r="L110" s="413"/>
      <c r="M110" s="419"/>
      <c r="N110" s="420"/>
      <c r="O110" s="420"/>
      <c r="P110" s="420"/>
      <c r="Q110" s="420"/>
      <c r="R110" s="420"/>
      <c r="S110" s="420"/>
      <c r="T110" s="421"/>
      <c r="AT110" s="416" t="s">
        <v>126</v>
      </c>
      <c r="AU110" s="416" t="s">
        <v>79</v>
      </c>
      <c r="AV110" s="414" t="s">
        <v>79</v>
      </c>
      <c r="AW110" s="414" t="s">
        <v>32</v>
      </c>
      <c r="AX110" s="414" t="s">
        <v>69</v>
      </c>
      <c r="AY110" s="416" t="s">
        <v>117</v>
      </c>
    </row>
    <row r="111" spans="1:65" s="315" customFormat="1" ht="38.25" customHeight="1" x14ac:dyDescent="0.3">
      <c r="A111" s="365"/>
      <c r="B111" s="400"/>
      <c r="C111" s="401" t="s">
        <v>476</v>
      </c>
      <c r="D111" s="401" t="s">
        <v>119</v>
      </c>
      <c r="E111" s="402" t="s">
        <v>147</v>
      </c>
      <c r="F111" s="403" t="s">
        <v>148</v>
      </c>
      <c r="G111" s="404" t="s">
        <v>140</v>
      </c>
      <c r="H111" s="405"/>
      <c r="I111" s="406">
        <v>226</v>
      </c>
      <c r="J111" s="406">
        <f>ROUND(I111*H111,2)</f>
        <v>0</v>
      </c>
      <c r="K111" s="403" t="s">
        <v>123</v>
      </c>
      <c r="L111" s="316"/>
      <c r="M111" s="407" t="s">
        <v>5</v>
      </c>
      <c r="N111" s="408" t="s">
        <v>40</v>
      </c>
      <c r="O111" s="409">
        <v>8.3000000000000004E-2</v>
      </c>
      <c r="P111" s="409">
        <f>O111*H111</f>
        <v>0</v>
      </c>
      <c r="Q111" s="409">
        <v>0</v>
      </c>
      <c r="R111" s="409">
        <f>Q111*H111</f>
        <v>0</v>
      </c>
      <c r="S111" s="409">
        <v>0</v>
      </c>
      <c r="T111" s="410">
        <f>S111*H111</f>
        <v>0</v>
      </c>
      <c r="AR111" s="305" t="s">
        <v>124</v>
      </c>
      <c r="AT111" s="305" t="s">
        <v>119</v>
      </c>
      <c r="AU111" s="305" t="s">
        <v>79</v>
      </c>
      <c r="AY111" s="305" t="s">
        <v>117</v>
      </c>
      <c r="BE111" s="411">
        <f>IF(N111="základní",J111,0)</f>
        <v>0</v>
      </c>
      <c r="BF111" s="411">
        <f>IF(N111="snížená",J111,0)</f>
        <v>0</v>
      </c>
      <c r="BG111" s="411">
        <f>IF(N111="zákl. přenesená",J111,0)</f>
        <v>0</v>
      </c>
      <c r="BH111" s="411">
        <f>IF(N111="sníž. přenesená",J111,0)</f>
        <v>0</v>
      </c>
      <c r="BI111" s="411">
        <f>IF(N111="nulová",J111,0)</f>
        <v>0</v>
      </c>
      <c r="BJ111" s="305" t="s">
        <v>77</v>
      </c>
      <c r="BK111" s="411">
        <f>ROUND(I111*H111,2)</f>
        <v>0</v>
      </c>
      <c r="BL111" s="305" t="s">
        <v>124</v>
      </c>
      <c r="BM111" s="305" t="s">
        <v>477</v>
      </c>
    </row>
    <row r="112" spans="1:65" s="414" customFormat="1" x14ac:dyDescent="0.3">
      <c r="A112" s="412"/>
      <c r="B112" s="413"/>
      <c r="D112" s="415" t="s">
        <v>126</v>
      </c>
      <c r="E112" s="416" t="s">
        <v>5</v>
      </c>
      <c r="F112" s="442" t="s">
        <v>478</v>
      </c>
      <c r="H112" s="418"/>
      <c r="L112" s="413"/>
      <c r="M112" s="419"/>
      <c r="N112" s="420"/>
      <c r="O112" s="420"/>
      <c r="P112" s="420"/>
      <c r="Q112" s="420"/>
      <c r="R112" s="420"/>
      <c r="S112" s="420"/>
      <c r="T112" s="421"/>
      <c r="AT112" s="416" t="s">
        <v>126</v>
      </c>
      <c r="AU112" s="416" t="s">
        <v>79</v>
      </c>
      <c r="AV112" s="414" t="s">
        <v>79</v>
      </c>
      <c r="AW112" s="414" t="s">
        <v>32</v>
      </c>
      <c r="AX112" s="414" t="s">
        <v>69</v>
      </c>
      <c r="AY112" s="416" t="s">
        <v>117</v>
      </c>
    </row>
    <row r="113" spans="1:65" s="315" customFormat="1" ht="25.5" customHeight="1" x14ac:dyDescent="0.3">
      <c r="A113" s="365"/>
      <c r="B113" s="400"/>
      <c r="C113" s="401" t="s">
        <v>479</v>
      </c>
      <c r="D113" s="401" t="s">
        <v>119</v>
      </c>
      <c r="E113" s="402" t="s">
        <v>480</v>
      </c>
      <c r="F113" s="403" t="s">
        <v>481</v>
      </c>
      <c r="G113" s="404" t="s">
        <v>140</v>
      </c>
      <c r="H113" s="405"/>
      <c r="I113" s="406">
        <v>54.7</v>
      </c>
      <c r="J113" s="406">
        <f>ROUND(I113*H113,2)</f>
        <v>0</v>
      </c>
      <c r="K113" s="403" t="s">
        <v>123</v>
      </c>
      <c r="L113" s="316"/>
      <c r="M113" s="407" t="s">
        <v>5</v>
      </c>
      <c r="N113" s="408" t="s">
        <v>40</v>
      </c>
      <c r="O113" s="409">
        <v>9.7000000000000003E-2</v>
      </c>
      <c r="P113" s="409">
        <f>O113*H113</f>
        <v>0</v>
      </c>
      <c r="Q113" s="409">
        <v>0</v>
      </c>
      <c r="R113" s="409">
        <f>Q113*H113</f>
        <v>0</v>
      </c>
      <c r="S113" s="409">
        <v>0</v>
      </c>
      <c r="T113" s="410">
        <f>S113*H113</f>
        <v>0</v>
      </c>
      <c r="AR113" s="305" t="s">
        <v>124</v>
      </c>
      <c r="AT113" s="305" t="s">
        <v>119</v>
      </c>
      <c r="AU113" s="305" t="s">
        <v>79</v>
      </c>
      <c r="AY113" s="305" t="s">
        <v>117</v>
      </c>
      <c r="BE113" s="411">
        <f>IF(N113="základní",J113,0)</f>
        <v>0</v>
      </c>
      <c r="BF113" s="411">
        <f>IF(N113="snížená",J113,0)</f>
        <v>0</v>
      </c>
      <c r="BG113" s="411">
        <f>IF(N113="zákl. přenesená",J113,0)</f>
        <v>0</v>
      </c>
      <c r="BH113" s="411">
        <f>IF(N113="sníž. přenesená",J113,0)</f>
        <v>0</v>
      </c>
      <c r="BI113" s="411">
        <f>IF(N113="nulová",J113,0)</f>
        <v>0</v>
      </c>
      <c r="BJ113" s="305" t="s">
        <v>77</v>
      </c>
      <c r="BK113" s="411">
        <f>ROUND(I113*H113,2)</f>
        <v>0</v>
      </c>
      <c r="BL113" s="305" t="s">
        <v>124</v>
      </c>
      <c r="BM113" s="305" t="s">
        <v>482</v>
      </c>
    </row>
    <row r="114" spans="1:65" s="424" customFormat="1" x14ac:dyDescent="0.3">
      <c r="A114" s="422"/>
      <c r="B114" s="423"/>
      <c r="D114" s="415" t="s">
        <v>126</v>
      </c>
      <c r="E114" s="425" t="s">
        <v>5</v>
      </c>
      <c r="F114" s="426" t="s">
        <v>155</v>
      </c>
      <c r="H114" s="425"/>
      <c r="L114" s="423"/>
      <c r="M114" s="427"/>
      <c r="N114" s="428"/>
      <c r="O114" s="428"/>
      <c r="P114" s="428"/>
      <c r="Q114" s="428"/>
      <c r="R114" s="428"/>
      <c r="S114" s="428"/>
      <c r="T114" s="429"/>
      <c r="AT114" s="425" t="s">
        <v>126</v>
      </c>
      <c r="AU114" s="425" t="s">
        <v>79</v>
      </c>
      <c r="AV114" s="424" t="s">
        <v>77</v>
      </c>
      <c r="AW114" s="424" t="s">
        <v>32</v>
      </c>
      <c r="AX114" s="424" t="s">
        <v>69</v>
      </c>
      <c r="AY114" s="425" t="s">
        <v>117</v>
      </c>
    </row>
    <row r="115" spans="1:65" s="414" customFormat="1" x14ac:dyDescent="0.3">
      <c r="A115" s="412"/>
      <c r="B115" s="413"/>
      <c r="D115" s="415" t="s">
        <v>126</v>
      </c>
      <c r="E115" s="416" t="s">
        <v>5</v>
      </c>
      <c r="F115" s="442" t="s">
        <v>483</v>
      </c>
      <c r="H115" s="418"/>
      <c r="L115" s="413"/>
      <c r="M115" s="419"/>
      <c r="N115" s="420"/>
      <c r="O115" s="420"/>
      <c r="P115" s="420"/>
      <c r="Q115" s="420"/>
      <c r="R115" s="420"/>
      <c r="S115" s="420"/>
      <c r="T115" s="421"/>
      <c r="AT115" s="416" t="s">
        <v>126</v>
      </c>
      <c r="AU115" s="416" t="s">
        <v>79</v>
      </c>
      <c r="AV115" s="414" t="s">
        <v>79</v>
      </c>
      <c r="AW115" s="414" t="s">
        <v>32</v>
      </c>
      <c r="AX115" s="414" t="s">
        <v>69</v>
      </c>
      <c r="AY115" s="416" t="s">
        <v>117</v>
      </c>
    </row>
    <row r="116" spans="1:65" s="315" customFormat="1" ht="38.25" customHeight="1" x14ac:dyDescent="0.3">
      <c r="A116" s="365"/>
      <c r="B116" s="400"/>
      <c r="C116" s="401" t="s">
        <v>484</v>
      </c>
      <c r="D116" s="401" t="s">
        <v>119</v>
      </c>
      <c r="E116" s="402" t="s">
        <v>157</v>
      </c>
      <c r="F116" s="403" t="s">
        <v>158</v>
      </c>
      <c r="G116" s="404" t="s">
        <v>140</v>
      </c>
      <c r="H116" s="405"/>
      <c r="I116" s="406">
        <v>74.7</v>
      </c>
      <c r="J116" s="406">
        <f>ROUND(I116*H116,2)</f>
        <v>0</v>
      </c>
      <c r="K116" s="403" t="s">
        <v>123</v>
      </c>
      <c r="L116" s="316"/>
      <c r="M116" s="407" t="s">
        <v>5</v>
      </c>
      <c r="N116" s="408" t="s">
        <v>40</v>
      </c>
      <c r="O116" s="409">
        <v>0.05</v>
      </c>
      <c r="P116" s="409">
        <f>O116*H116</f>
        <v>0</v>
      </c>
      <c r="Q116" s="409">
        <v>0</v>
      </c>
      <c r="R116" s="409">
        <f>Q116*H116</f>
        <v>0</v>
      </c>
      <c r="S116" s="409">
        <v>0</v>
      </c>
      <c r="T116" s="410">
        <f>S116*H116</f>
        <v>0</v>
      </c>
      <c r="AR116" s="305" t="s">
        <v>124</v>
      </c>
      <c r="AT116" s="305" t="s">
        <v>119</v>
      </c>
      <c r="AU116" s="305" t="s">
        <v>79</v>
      </c>
      <c r="AY116" s="305" t="s">
        <v>117</v>
      </c>
      <c r="BE116" s="411">
        <f>IF(N116="základní",J116,0)</f>
        <v>0</v>
      </c>
      <c r="BF116" s="411">
        <f>IF(N116="snížená",J116,0)</f>
        <v>0</v>
      </c>
      <c r="BG116" s="411">
        <f>IF(N116="zákl. přenesená",J116,0)</f>
        <v>0</v>
      </c>
      <c r="BH116" s="411">
        <f>IF(N116="sníž. přenesená",J116,0)</f>
        <v>0</v>
      </c>
      <c r="BI116" s="411">
        <f>IF(N116="nulová",J116,0)</f>
        <v>0</v>
      </c>
      <c r="BJ116" s="305" t="s">
        <v>77</v>
      </c>
      <c r="BK116" s="411">
        <f>ROUND(I116*H116,2)</f>
        <v>0</v>
      </c>
      <c r="BL116" s="305" t="s">
        <v>124</v>
      </c>
      <c r="BM116" s="305" t="s">
        <v>485</v>
      </c>
    </row>
    <row r="117" spans="1:65" s="414" customFormat="1" x14ac:dyDescent="0.3">
      <c r="A117" s="412"/>
      <c r="B117" s="413"/>
      <c r="D117" s="415" t="s">
        <v>126</v>
      </c>
      <c r="E117" s="416" t="s">
        <v>5</v>
      </c>
      <c r="F117" s="442" t="s">
        <v>486</v>
      </c>
      <c r="H117" s="418"/>
      <c r="L117" s="413"/>
      <c r="M117" s="419"/>
      <c r="N117" s="420"/>
      <c r="O117" s="420"/>
      <c r="P117" s="420"/>
      <c r="Q117" s="420"/>
      <c r="R117" s="420"/>
      <c r="S117" s="420"/>
      <c r="T117" s="421"/>
      <c r="AT117" s="416" t="s">
        <v>126</v>
      </c>
      <c r="AU117" s="416" t="s">
        <v>79</v>
      </c>
      <c r="AV117" s="414" t="s">
        <v>79</v>
      </c>
      <c r="AW117" s="414" t="s">
        <v>32</v>
      </c>
      <c r="AX117" s="414" t="s">
        <v>77</v>
      </c>
      <c r="AY117" s="416" t="s">
        <v>117</v>
      </c>
    </row>
    <row r="118" spans="1:65" s="315" customFormat="1" ht="16.5" customHeight="1" x14ac:dyDescent="0.3">
      <c r="A118" s="365"/>
      <c r="B118" s="400"/>
      <c r="C118" s="401" t="s">
        <v>487</v>
      </c>
      <c r="D118" s="401" t="s">
        <v>119</v>
      </c>
      <c r="E118" s="402" t="s">
        <v>160</v>
      </c>
      <c r="F118" s="403" t="s">
        <v>161</v>
      </c>
      <c r="G118" s="404" t="s">
        <v>162</v>
      </c>
      <c r="H118" s="405"/>
      <c r="I118" s="406">
        <v>140</v>
      </c>
      <c r="J118" s="406">
        <f>ROUND(I118*H118,2)</f>
        <v>0</v>
      </c>
      <c r="K118" s="403" t="s">
        <v>123</v>
      </c>
      <c r="L118" s="316"/>
      <c r="M118" s="407" t="s">
        <v>5</v>
      </c>
      <c r="N118" s="408" t="s">
        <v>40</v>
      </c>
      <c r="O118" s="409">
        <v>0</v>
      </c>
      <c r="P118" s="409">
        <f>O118*H118</f>
        <v>0</v>
      </c>
      <c r="Q118" s="409">
        <v>0</v>
      </c>
      <c r="R118" s="409">
        <f>Q118*H118</f>
        <v>0</v>
      </c>
      <c r="S118" s="409">
        <v>0</v>
      </c>
      <c r="T118" s="410">
        <f>S118*H118</f>
        <v>0</v>
      </c>
      <c r="AR118" s="305" t="s">
        <v>124</v>
      </c>
      <c r="AT118" s="305" t="s">
        <v>119</v>
      </c>
      <c r="AU118" s="305" t="s">
        <v>79</v>
      </c>
      <c r="AY118" s="305" t="s">
        <v>117</v>
      </c>
      <c r="BE118" s="411">
        <f>IF(N118="základní",J118,0)</f>
        <v>0</v>
      </c>
      <c r="BF118" s="411">
        <f>IF(N118="snížená",J118,0)</f>
        <v>0</v>
      </c>
      <c r="BG118" s="411">
        <f>IF(N118="zákl. přenesená",J118,0)</f>
        <v>0</v>
      </c>
      <c r="BH118" s="411">
        <f>IF(N118="sníž. přenesená",J118,0)</f>
        <v>0</v>
      </c>
      <c r="BI118" s="411">
        <f>IF(N118="nulová",J118,0)</f>
        <v>0</v>
      </c>
      <c r="BJ118" s="305" t="s">
        <v>77</v>
      </c>
      <c r="BK118" s="411">
        <f>ROUND(I118*H118,2)</f>
        <v>0</v>
      </c>
      <c r="BL118" s="305" t="s">
        <v>124</v>
      </c>
      <c r="BM118" s="305" t="s">
        <v>488</v>
      </c>
    </row>
    <row r="119" spans="1:65" s="414" customFormat="1" x14ac:dyDescent="0.3">
      <c r="A119" s="412"/>
      <c r="B119" s="413"/>
      <c r="D119" s="415" t="s">
        <v>126</v>
      </c>
      <c r="E119" s="416" t="s">
        <v>5</v>
      </c>
      <c r="F119" s="442" t="s">
        <v>489</v>
      </c>
      <c r="H119" s="418"/>
      <c r="L119" s="413"/>
      <c r="M119" s="419"/>
      <c r="N119" s="420"/>
      <c r="O119" s="420"/>
      <c r="P119" s="420"/>
      <c r="Q119" s="420"/>
      <c r="R119" s="420"/>
      <c r="S119" s="420"/>
      <c r="T119" s="421"/>
      <c r="AT119" s="416" t="s">
        <v>126</v>
      </c>
      <c r="AU119" s="416" t="s">
        <v>79</v>
      </c>
      <c r="AV119" s="414" t="s">
        <v>79</v>
      </c>
      <c r="AW119" s="414" t="s">
        <v>32</v>
      </c>
      <c r="AX119" s="414" t="s">
        <v>69</v>
      </c>
      <c r="AY119" s="416" t="s">
        <v>117</v>
      </c>
    </row>
    <row r="120" spans="1:65" s="315" customFormat="1" ht="25.5" customHeight="1" x14ac:dyDescent="0.3">
      <c r="A120" s="365"/>
      <c r="B120" s="400"/>
      <c r="C120" s="401" t="s">
        <v>490</v>
      </c>
      <c r="D120" s="401" t="s">
        <v>119</v>
      </c>
      <c r="E120" s="402" t="s">
        <v>491</v>
      </c>
      <c r="F120" s="403" t="s">
        <v>492</v>
      </c>
      <c r="G120" s="404" t="s">
        <v>122</v>
      </c>
      <c r="H120" s="405"/>
      <c r="I120" s="406">
        <v>31.1</v>
      </c>
      <c r="J120" s="406">
        <f>ROUND(I120*H120,2)</f>
        <v>0</v>
      </c>
      <c r="K120" s="403" t="s">
        <v>123</v>
      </c>
      <c r="L120" s="316"/>
      <c r="M120" s="407" t="s">
        <v>5</v>
      </c>
      <c r="N120" s="408" t="s">
        <v>40</v>
      </c>
      <c r="O120" s="409">
        <v>7.8E-2</v>
      </c>
      <c r="P120" s="409">
        <f>O120*H120</f>
        <v>0</v>
      </c>
      <c r="Q120" s="409">
        <v>0</v>
      </c>
      <c r="R120" s="409">
        <f>Q120*H120</f>
        <v>0</v>
      </c>
      <c r="S120" s="409">
        <v>0</v>
      </c>
      <c r="T120" s="410">
        <f>S120*H120</f>
        <v>0</v>
      </c>
      <c r="AR120" s="305" t="s">
        <v>124</v>
      </c>
      <c r="AT120" s="305" t="s">
        <v>119</v>
      </c>
      <c r="AU120" s="305" t="s">
        <v>79</v>
      </c>
      <c r="AY120" s="305" t="s">
        <v>117</v>
      </c>
      <c r="BE120" s="411">
        <f>IF(N120="základní",J120,0)</f>
        <v>0</v>
      </c>
      <c r="BF120" s="411">
        <f>IF(N120="snížená",J120,0)</f>
        <v>0</v>
      </c>
      <c r="BG120" s="411">
        <f>IF(N120="zákl. přenesená",J120,0)</f>
        <v>0</v>
      </c>
      <c r="BH120" s="411">
        <f>IF(N120="sníž. přenesená",J120,0)</f>
        <v>0</v>
      </c>
      <c r="BI120" s="411">
        <f>IF(N120="nulová",J120,0)</f>
        <v>0</v>
      </c>
      <c r="BJ120" s="305" t="s">
        <v>77</v>
      </c>
      <c r="BK120" s="411">
        <f>ROUND(I120*H120,2)</f>
        <v>0</v>
      </c>
      <c r="BL120" s="305" t="s">
        <v>124</v>
      </c>
      <c r="BM120" s="305" t="s">
        <v>493</v>
      </c>
    </row>
    <row r="121" spans="1:65" s="414" customFormat="1" x14ac:dyDescent="0.3">
      <c r="A121" s="412"/>
      <c r="B121" s="413"/>
      <c r="D121" s="415" t="s">
        <v>126</v>
      </c>
      <c r="E121" s="416" t="s">
        <v>5</v>
      </c>
      <c r="F121" s="417" t="s">
        <v>494</v>
      </c>
      <c r="H121" s="418"/>
      <c r="L121" s="413"/>
      <c r="M121" s="419"/>
      <c r="N121" s="420"/>
      <c r="O121" s="420"/>
      <c r="P121" s="420"/>
      <c r="Q121" s="420"/>
      <c r="R121" s="420"/>
      <c r="S121" s="420"/>
      <c r="T121" s="421"/>
      <c r="AT121" s="416" t="s">
        <v>126</v>
      </c>
      <c r="AU121" s="416" t="s">
        <v>79</v>
      </c>
      <c r="AV121" s="414" t="s">
        <v>79</v>
      </c>
      <c r="AW121" s="414" t="s">
        <v>32</v>
      </c>
      <c r="AX121" s="414" t="s">
        <v>77</v>
      </c>
      <c r="AY121" s="416" t="s">
        <v>117</v>
      </c>
    </row>
    <row r="122" spans="1:65" s="315" customFormat="1" ht="16.5" customHeight="1" x14ac:dyDescent="0.3">
      <c r="A122" s="365"/>
      <c r="B122" s="400"/>
      <c r="C122" s="443" t="s">
        <v>11</v>
      </c>
      <c r="D122" s="443" t="s">
        <v>177</v>
      </c>
      <c r="E122" s="444" t="s">
        <v>495</v>
      </c>
      <c r="F122" s="445" t="s">
        <v>496</v>
      </c>
      <c r="G122" s="446" t="s">
        <v>162</v>
      </c>
      <c r="H122" s="447"/>
      <c r="I122" s="448">
        <v>420</v>
      </c>
      <c r="J122" s="448">
        <f>ROUND(I122*H122,2)</f>
        <v>0</v>
      </c>
      <c r="K122" s="445" t="s">
        <v>123</v>
      </c>
      <c r="L122" s="449"/>
      <c r="M122" s="450" t="s">
        <v>5</v>
      </c>
      <c r="N122" s="451" t="s">
        <v>40</v>
      </c>
      <c r="O122" s="409">
        <v>0</v>
      </c>
      <c r="P122" s="409">
        <f>O122*H122</f>
        <v>0</v>
      </c>
      <c r="Q122" s="409">
        <v>1</v>
      </c>
      <c r="R122" s="409">
        <f>Q122*H122</f>
        <v>0</v>
      </c>
      <c r="S122" s="409">
        <v>0</v>
      </c>
      <c r="T122" s="410">
        <f>S122*H122</f>
        <v>0</v>
      </c>
      <c r="AR122" s="305" t="s">
        <v>151</v>
      </c>
      <c r="AT122" s="305" t="s">
        <v>177</v>
      </c>
      <c r="AU122" s="305" t="s">
        <v>79</v>
      </c>
      <c r="AY122" s="305" t="s">
        <v>117</v>
      </c>
      <c r="BE122" s="411">
        <f>IF(N122="základní",J122,0)</f>
        <v>0</v>
      </c>
      <c r="BF122" s="411">
        <f>IF(N122="snížená",J122,0)</f>
        <v>0</v>
      </c>
      <c r="BG122" s="411">
        <f>IF(N122="zákl. přenesená",J122,0)</f>
        <v>0</v>
      </c>
      <c r="BH122" s="411">
        <f>IF(N122="sníž. přenesená",J122,0)</f>
        <v>0</v>
      </c>
      <c r="BI122" s="411">
        <f>IF(N122="nulová",J122,0)</f>
        <v>0</v>
      </c>
      <c r="BJ122" s="305" t="s">
        <v>77</v>
      </c>
      <c r="BK122" s="411">
        <f>ROUND(I122*H122,2)</f>
        <v>0</v>
      </c>
      <c r="BL122" s="305" t="s">
        <v>124</v>
      </c>
      <c r="BM122" s="305" t="s">
        <v>497</v>
      </c>
    </row>
    <row r="123" spans="1:65" s="414" customFormat="1" x14ac:dyDescent="0.3">
      <c r="A123" s="412"/>
      <c r="B123" s="413"/>
      <c r="D123" s="415" t="s">
        <v>126</v>
      </c>
      <c r="E123" s="416" t="s">
        <v>5</v>
      </c>
      <c r="F123" s="417" t="s">
        <v>498</v>
      </c>
      <c r="H123" s="418"/>
      <c r="L123" s="413"/>
      <c r="M123" s="419"/>
      <c r="N123" s="420"/>
      <c r="O123" s="420"/>
      <c r="P123" s="420"/>
      <c r="Q123" s="420"/>
      <c r="R123" s="420"/>
      <c r="S123" s="420"/>
      <c r="T123" s="421"/>
      <c r="AT123" s="416" t="s">
        <v>126</v>
      </c>
      <c r="AU123" s="416" t="s">
        <v>79</v>
      </c>
      <c r="AV123" s="414" t="s">
        <v>79</v>
      </c>
      <c r="AW123" s="414" t="s">
        <v>32</v>
      </c>
      <c r="AX123" s="414" t="s">
        <v>69</v>
      </c>
      <c r="AY123" s="416" t="s">
        <v>117</v>
      </c>
    </row>
    <row r="124" spans="1:65" s="315" customFormat="1" ht="16.5" customHeight="1" x14ac:dyDescent="0.3">
      <c r="A124" s="365"/>
      <c r="B124" s="400"/>
      <c r="C124" s="401" t="s">
        <v>499</v>
      </c>
      <c r="D124" s="401" t="s">
        <v>119</v>
      </c>
      <c r="E124" s="402" t="s">
        <v>500</v>
      </c>
      <c r="F124" s="403" t="s">
        <v>501</v>
      </c>
      <c r="G124" s="404" t="s">
        <v>122</v>
      </c>
      <c r="H124" s="405"/>
      <c r="I124" s="406">
        <v>23.9</v>
      </c>
      <c r="J124" s="406">
        <f>ROUND(I124*H124,2)</f>
        <v>0</v>
      </c>
      <c r="K124" s="403" t="s">
        <v>123</v>
      </c>
      <c r="L124" s="316"/>
      <c r="M124" s="407" t="s">
        <v>5</v>
      </c>
      <c r="N124" s="408" t="s">
        <v>40</v>
      </c>
      <c r="O124" s="409">
        <v>1.2E-2</v>
      </c>
      <c r="P124" s="409">
        <f>O124*H124</f>
        <v>0</v>
      </c>
      <c r="Q124" s="409">
        <v>1.2700000000000001E-3</v>
      </c>
      <c r="R124" s="409">
        <f>Q124*H124</f>
        <v>0</v>
      </c>
      <c r="S124" s="409">
        <v>0</v>
      </c>
      <c r="T124" s="410">
        <f>S124*H124</f>
        <v>0</v>
      </c>
      <c r="AR124" s="305" t="s">
        <v>124</v>
      </c>
      <c r="AT124" s="305" t="s">
        <v>119</v>
      </c>
      <c r="AU124" s="305" t="s">
        <v>79</v>
      </c>
      <c r="AY124" s="305" t="s">
        <v>117</v>
      </c>
      <c r="BE124" s="411">
        <f>IF(N124="základní",J124,0)</f>
        <v>0</v>
      </c>
      <c r="BF124" s="411">
        <f>IF(N124="snížená",J124,0)</f>
        <v>0</v>
      </c>
      <c r="BG124" s="411">
        <f>IF(N124="zákl. přenesená",J124,0)</f>
        <v>0</v>
      </c>
      <c r="BH124" s="411">
        <f>IF(N124="sníž. přenesená",J124,0)</f>
        <v>0</v>
      </c>
      <c r="BI124" s="411">
        <f>IF(N124="nulová",J124,0)</f>
        <v>0</v>
      </c>
      <c r="BJ124" s="305" t="s">
        <v>77</v>
      </c>
      <c r="BK124" s="411">
        <f>ROUND(I124*H124,2)</f>
        <v>0</v>
      </c>
      <c r="BL124" s="305" t="s">
        <v>124</v>
      </c>
      <c r="BM124" s="305" t="s">
        <v>502</v>
      </c>
    </row>
    <row r="125" spans="1:65" s="414" customFormat="1" x14ac:dyDescent="0.3">
      <c r="A125" s="412"/>
      <c r="B125" s="413"/>
      <c r="D125" s="415" t="s">
        <v>126</v>
      </c>
      <c r="E125" s="416" t="s">
        <v>5</v>
      </c>
      <c r="F125" s="417" t="s">
        <v>503</v>
      </c>
      <c r="H125" s="418"/>
      <c r="L125" s="413"/>
      <c r="M125" s="419"/>
      <c r="N125" s="420"/>
      <c r="O125" s="420"/>
      <c r="P125" s="420"/>
      <c r="Q125" s="420"/>
      <c r="R125" s="420"/>
      <c r="S125" s="420"/>
      <c r="T125" s="421"/>
      <c r="AT125" s="416" t="s">
        <v>126</v>
      </c>
      <c r="AU125" s="416" t="s">
        <v>79</v>
      </c>
      <c r="AV125" s="414" t="s">
        <v>79</v>
      </c>
      <c r="AW125" s="414" t="s">
        <v>32</v>
      </c>
      <c r="AX125" s="414" t="s">
        <v>77</v>
      </c>
      <c r="AY125" s="416" t="s">
        <v>117</v>
      </c>
    </row>
    <row r="126" spans="1:65" s="315" customFormat="1" ht="16.5" customHeight="1" x14ac:dyDescent="0.3">
      <c r="A126" s="365"/>
      <c r="B126" s="400"/>
      <c r="C126" s="443" t="s">
        <v>504</v>
      </c>
      <c r="D126" s="443" t="s">
        <v>177</v>
      </c>
      <c r="E126" s="444" t="s">
        <v>505</v>
      </c>
      <c r="F126" s="445" t="s">
        <v>506</v>
      </c>
      <c r="G126" s="446" t="s">
        <v>507</v>
      </c>
      <c r="H126" s="447"/>
      <c r="I126" s="448">
        <v>90.9</v>
      </c>
      <c r="J126" s="448">
        <f>ROUND(I126*H126,2)</f>
        <v>0</v>
      </c>
      <c r="K126" s="445" t="s">
        <v>123</v>
      </c>
      <c r="L126" s="449"/>
      <c r="M126" s="450" t="s">
        <v>5</v>
      </c>
      <c r="N126" s="451" t="s">
        <v>40</v>
      </c>
      <c r="O126" s="409">
        <v>0</v>
      </c>
      <c r="P126" s="409">
        <f>O126*H126</f>
        <v>0</v>
      </c>
      <c r="Q126" s="409">
        <v>1E-3</v>
      </c>
      <c r="R126" s="409">
        <f>Q126*H126</f>
        <v>0</v>
      </c>
      <c r="S126" s="409">
        <v>0</v>
      </c>
      <c r="T126" s="410">
        <f>S126*H126</f>
        <v>0</v>
      </c>
      <c r="AR126" s="305" t="s">
        <v>151</v>
      </c>
      <c r="AT126" s="305" t="s">
        <v>177</v>
      </c>
      <c r="AU126" s="305" t="s">
        <v>79</v>
      </c>
      <c r="AY126" s="305" t="s">
        <v>117</v>
      </c>
      <c r="BE126" s="411">
        <f>IF(N126="základní",J126,0)</f>
        <v>0</v>
      </c>
      <c r="BF126" s="411">
        <f>IF(N126="snížená",J126,0)</f>
        <v>0</v>
      </c>
      <c r="BG126" s="411">
        <f>IF(N126="zákl. přenesená",J126,0)</f>
        <v>0</v>
      </c>
      <c r="BH126" s="411">
        <f>IF(N126="sníž. přenesená",J126,0)</f>
        <v>0</v>
      </c>
      <c r="BI126" s="411">
        <f>IF(N126="nulová",J126,0)</f>
        <v>0</v>
      </c>
      <c r="BJ126" s="305" t="s">
        <v>77</v>
      </c>
      <c r="BK126" s="411">
        <f>ROUND(I126*H126,2)</f>
        <v>0</v>
      </c>
      <c r="BL126" s="305" t="s">
        <v>124</v>
      </c>
      <c r="BM126" s="305" t="s">
        <v>508</v>
      </c>
    </row>
    <row r="127" spans="1:65" s="414" customFormat="1" x14ac:dyDescent="0.3">
      <c r="A127" s="412"/>
      <c r="B127" s="413"/>
      <c r="D127" s="415" t="s">
        <v>126</v>
      </c>
      <c r="E127" s="416" t="s">
        <v>5</v>
      </c>
      <c r="F127" s="417" t="s">
        <v>509</v>
      </c>
      <c r="H127" s="418"/>
      <c r="L127" s="413"/>
      <c r="M127" s="419"/>
      <c r="N127" s="420"/>
      <c r="O127" s="420"/>
      <c r="P127" s="420"/>
      <c r="Q127" s="420"/>
      <c r="R127" s="420"/>
      <c r="S127" s="420"/>
      <c r="T127" s="421"/>
      <c r="AT127" s="416" t="s">
        <v>126</v>
      </c>
      <c r="AU127" s="416" t="s">
        <v>79</v>
      </c>
      <c r="AV127" s="414" t="s">
        <v>79</v>
      </c>
      <c r="AW127" s="414" t="s">
        <v>32</v>
      </c>
      <c r="AX127" s="414" t="s">
        <v>77</v>
      </c>
      <c r="AY127" s="416" t="s">
        <v>117</v>
      </c>
    </row>
    <row r="128" spans="1:65" s="414" customFormat="1" x14ac:dyDescent="0.3">
      <c r="A128" s="412"/>
      <c r="B128" s="413"/>
      <c r="D128" s="415" t="s">
        <v>126</v>
      </c>
      <c r="F128" s="417" t="s">
        <v>510</v>
      </c>
      <c r="H128" s="418"/>
      <c r="L128" s="413"/>
      <c r="M128" s="419"/>
      <c r="N128" s="420"/>
      <c r="O128" s="420"/>
      <c r="P128" s="420"/>
      <c r="Q128" s="420"/>
      <c r="R128" s="420"/>
      <c r="S128" s="420"/>
      <c r="T128" s="421"/>
      <c r="AT128" s="416" t="s">
        <v>126</v>
      </c>
      <c r="AU128" s="416" t="s">
        <v>79</v>
      </c>
      <c r="AV128" s="414" t="s">
        <v>79</v>
      </c>
      <c r="AW128" s="414" t="s">
        <v>6</v>
      </c>
      <c r="AX128" s="414" t="s">
        <v>77</v>
      </c>
      <c r="AY128" s="416" t="s">
        <v>117</v>
      </c>
    </row>
    <row r="129" spans="1:65" s="315" customFormat="1" ht="38.25" customHeight="1" x14ac:dyDescent="0.3">
      <c r="A129" s="365"/>
      <c r="B129" s="400"/>
      <c r="C129" s="401" t="s">
        <v>511</v>
      </c>
      <c r="D129" s="401" t="s">
        <v>119</v>
      </c>
      <c r="E129" s="402" t="s">
        <v>512</v>
      </c>
      <c r="F129" s="403" t="s">
        <v>513</v>
      </c>
      <c r="G129" s="404" t="s">
        <v>122</v>
      </c>
      <c r="H129" s="405"/>
      <c r="I129" s="406">
        <v>2.44</v>
      </c>
      <c r="J129" s="406">
        <f>ROUND(I129*H129,2)</f>
        <v>0</v>
      </c>
      <c r="K129" s="403" t="s">
        <v>123</v>
      </c>
      <c r="L129" s="316"/>
      <c r="M129" s="407" t="s">
        <v>5</v>
      </c>
      <c r="N129" s="408" t="s">
        <v>40</v>
      </c>
      <c r="O129" s="409">
        <v>6.0000000000000001E-3</v>
      </c>
      <c r="P129" s="409">
        <f>O129*H129</f>
        <v>0</v>
      </c>
      <c r="Q129" s="409">
        <v>0</v>
      </c>
      <c r="R129" s="409">
        <f>Q129*H129</f>
        <v>0</v>
      </c>
      <c r="S129" s="409">
        <v>0</v>
      </c>
      <c r="T129" s="410">
        <f>S129*H129</f>
        <v>0</v>
      </c>
      <c r="AR129" s="305" t="s">
        <v>124</v>
      </c>
      <c r="AT129" s="305" t="s">
        <v>119</v>
      </c>
      <c r="AU129" s="305" t="s">
        <v>79</v>
      </c>
      <c r="AY129" s="305" t="s">
        <v>117</v>
      </c>
      <c r="BE129" s="411">
        <f>IF(N129="základní",J129,0)</f>
        <v>0</v>
      </c>
      <c r="BF129" s="411">
        <f>IF(N129="snížená",J129,0)</f>
        <v>0</v>
      </c>
      <c r="BG129" s="411">
        <f>IF(N129="zákl. přenesená",J129,0)</f>
        <v>0</v>
      </c>
      <c r="BH129" s="411">
        <f>IF(N129="sníž. přenesená",J129,0)</f>
        <v>0</v>
      </c>
      <c r="BI129" s="411">
        <f>IF(N129="nulová",J129,0)</f>
        <v>0</v>
      </c>
      <c r="BJ129" s="305" t="s">
        <v>77</v>
      </c>
      <c r="BK129" s="411">
        <f>ROUND(I129*H129,2)</f>
        <v>0</v>
      </c>
      <c r="BL129" s="305" t="s">
        <v>124</v>
      </c>
      <c r="BM129" s="305" t="s">
        <v>514</v>
      </c>
    </row>
    <row r="130" spans="1:65" s="414" customFormat="1" x14ac:dyDescent="0.3">
      <c r="A130" s="412"/>
      <c r="B130" s="413"/>
      <c r="D130" s="415" t="s">
        <v>126</v>
      </c>
      <c r="E130" s="416" t="s">
        <v>5</v>
      </c>
      <c r="F130" s="417" t="s">
        <v>509</v>
      </c>
      <c r="H130" s="418"/>
      <c r="L130" s="413"/>
      <c r="M130" s="419"/>
      <c r="N130" s="420"/>
      <c r="O130" s="420"/>
      <c r="P130" s="420"/>
      <c r="Q130" s="420"/>
      <c r="R130" s="420"/>
      <c r="S130" s="420"/>
      <c r="T130" s="421"/>
      <c r="AT130" s="416" t="s">
        <v>126</v>
      </c>
      <c r="AU130" s="416" t="s">
        <v>79</v>
      </c>
      <c r="AV130" s="414" t="s">
        <v>79</v>
      </c>
      <c r="AW130" s="414" t="s">
        <v>32</v>
      </c>
      <c r="AX130" s="414" t="s">
        <v>77</v>
      </c>
      <c r="AY130" s="416" t="s">
        <v>117</v>
      </c>
    </row>
    <row r="131" spans="1:65" s="315" customFormat="1" ht="16.5" customHeight="1" x14ac:dyDescent="0.3">
      <c r="A131" s="365"/>
      <c r="B131" s="400"/>
      <c r="C131" s="401" t="s">
        <v>515</v>
      </c>
      <c r="D131" s="401" t="s">
        <v>119</v>
      </c>
      <c r="E131" s="402" t="s">
        <v>516</v>
      </c>
      <c r="F131" s="403" t="s">
        <v>517</v>
      </c>
      <c r="G131" s="404" t="s">
        <v>122</v>
      </c>
      <c r="H131" s="405"/>
      <c r="I131" s="406">
        <v>5.35</v>
      </c>
      <c r="J131" s="406">
        <f>ROUND(I131*H131,2)</f>
        <v>0</v>
      </c>
      <c r="K131" s="403" t="s">
        <v>123</v>
      </c>
      <c r="L131" s="316"/>
      <c r="M131" s="407" t="s">
        <v>5</v>
      </c>
      <c r="N131" s="408" t="s">
        <v>40</v>
      </c>
      <c r="O131" s="409">
        <v>2.1000000000000001E-2</v>
      </c>
      <c r="P131" s="409">
        <f>O131*H131</f>
        <v>0</v>
      </c>
      <c r="Q131" s="409">
        <v>0</v>
      </c>
      <c r="R131" s="409">
        <f>Q131*H131</f>
        <v>0</v>
      </c>
      <c r="S131" s="409">
        <v>0</v>
      </c>
      <c r="T131" s="410">
        <f>S131*H131</f>
        <v>0</v>
      </c>
      <c r="AR131" s="305" t="s">
        <v>124</v>
      </c>
      <c r="AT131" s="305" t="s">
        <v>119</v>
      </c>
      <c r="AU131" s="305" t="s">
        <v>79</v>
      </c>
      <c r="AY131" s="305" t="s">
        <v>117</v>
      </c>
      <c r="BE131" s="411">
        <f>IF(N131="základní",J131,0)</f>
        <v>0</v>
      </c>
      <c r="BF131" s="411">
        <f>IF(N131="snížená",J131,0)</f>
        <v>0</v>
      </c>
      <c r="BG131" s="411">
        <f>IF(N131="zákl. přenesená",J131,0)</f>
        <v>0</v>
      </c>
      <c r="BH131" s="411">
        <f>IF(N131="sníž. přenesená",J131,0)</f>
        <v>0</v>
      </c>
      <c r="BI131" s="411">
        <f>IF(N131="nulová",J131,0)</f>
        <v>0</v>
      </c>
      <c r="BJ131" s="305" t="s">
        <v>77</v>
      </c>
      <c r="BK131" s="411">
        <f>ROUND(I131*H131,2)</f>
        <v>0</v>
      </c>
      <c r="BL131" s="305" t="s">
        <v>124</v>
      </c>
      <c r="BM131" s="305" t="s">
        <v>518</v>
      </c>
    </row>
    <row r="132" spans="1:65" s="414" customFormat="1" x14ac:dyDescent="0.3">
      <c r="A132" s="412"/>
      <c r="B132" s="413"/>
      <c r="D132" s="415" t="s">
        <v>126</v>
      </c>
      <c r="E132" s="416" t="s">
        <v>5</v>
      </c>
      <c r="F132" s="417" t="s">
        <v>519</v>
      </c>
      <c r="H132" s="418"/>
      <c r="L132" s="413"/>
      <c r="M132" s="419"/>
      <c r="N132" s="420"/>
      <c r="O132" s="420"/>
      <c r="P132" s="420"/>
      <c r="Q132" s="420"/>
      <c r="R132" s="420"/>
      <c r="S132" s="420"/>
      <c r="T132" s="421"/>
      <c r="AT132" s="416" t="s">
        <v>126</v>
      </c>
      <c r="AU132" s="416" t="s">
        <v>79</v>
      </c>
      <c r="AV132" s="414" t="s">
        <v>79</v>
      </c>
      <c r="AW132" s="414" t="s">
        <v>32</v>
      </c>
      <c r="AX132" s="414" t="s">
        <v>77</v>
      </c>
      <c r="AY132" s="416" t="s">
        <v>117</v>
      </c>
    </row>
    <row r="133" spans="1:65" s="315" customFormat="1" ht="16.5" customHeight="1" x14ac:dyDescent="0.3">
      <c r="A133" s="365"/>
      <c r="B133" s="400"/>
      <c r="C133" s="401" t="s">
        <v>520</v>
      </c>
      <c r="D133" s="401" t="s">
        <v>119</v>
      </c>
      <c r="E133" s="402" t="s">
        <v>521</v>
      </c>
      <c r="F133" s="403" t="s">
        <v>522</v>
      </c>
      <c r="G133" s="404" t="s">
        <v>140</v>
      </c>
      <c r="H133" s="405"/>
      <c r="I133" s="406">
        <v>104</v>
      </c>
      <c r="J133" s="406">
        <f>ROUND(I133*H133,2)</f>
        <v>0</v>
      </c>
      <c r="K133" s="403" t="s">
        <v>123</v>
      </c>
      <c r="L133" s="316"/>
      <c r="M133" s="407" t="s">
        <v>5</v>
      </c>
      <c r="N133" s="408" t="s">
        <v>40</v>
      </c>
      <c r="O133" s="409">
        <v>0.26100000000000001</v>
      </c>
      <c r="P133" s="409">
        <f>O133*H133</f>
        <v>0</v>
      </c>
      <c r="Q133" s="409">
        <v>0</v>
      </c>
      <c r="R133" s="409">
        <f>Q133*H133</f>
        <v>0</v>
      </c>
      <c r="S133" s="409">
        <v>0</v>
      </c>
      <c r="T133" s="410">
        <f>S133*H133</f>
        <v>0</v>
      </c>
      <c r="AR133" s="305" t="s">
        <v>124</v>
      </c>
      <c r="AT133" s="305" t="s">
        <v>119</v>
      </c>
      <c r="AU133" s="305" t="s">
        <v>79</v>
      </c>
      <c r="AY133" s="305" t="s">
        <v>117</v>
      </c>
      <c r="BE133" s="411">
        <f>IF(N133="základní",J133,0)</f>
        <v>0</v>
      </c>
      <c r="BF133" s="411">
        <f>IF(N133="snížená",J133,0)</f>
        <v>0</v>
      </c>
      <c r="BG133" s="411">
        <f>IF(N133="zákl. přenesená",J133,0)</f>
        <v>0</v>
      </c>
      <c r="BH133" s="411">
        <f>IF(N133="sníž. přenesená",J133,0)</f>
        <v>0</v>
      </c>
      <c r="BI133" s="411">
        <f>IF(N133="nulová",J133,0)</f>
        <v>0</v>
      </c>
      <c r="BJ133" s="305" t="s">
        <v>77</v>
      </c>
      <c r="BK133" s="411">
        <f>ROUND(I133*H133,2)</f>
        <v>0</v>
      </c>
      <c r="BL133" s="305" t="s">
        <v>124</v>
      </c>
      <c r="BM133" s="305" t="s">
        <v>523</v>
      </c>
    </row>
    <row r="134" spans="1:65" s="414" customFormat="1" x14ac:dyDescent="0.3">
      <c r="A134" s="412"/>
      <c r="B134" s="413"/>
      <c r="D134" s="415" t="s">
        <v>126</v>
      </c>
      <c r="E134" s="416" t="s">
        <v>5</v>
      </c>
      <c r="F134" s="417" t="s">
        <v>524</v>
      </c>
      <c r="H134" s="418"/>
      <c r="L134" s="413"/>
      <c r="M134" s="419"/>
      <c r="N134" s="420"/>
      <c r="O134" s="420"/>
      <c r="P134" s="420"/>
      <c r="Q134" s="420"/>
      <c r="R134" s="420"/>
      <c r="S134" s="420"/>
      <c r="T134" s="421"/>
      <c r="AT134" s="416" t="s">
        <v>126</v>
      </c>
      <c r="AU134" s="416" t="s">
        <v>79</v>
      </c>
      <c r="AV134" s="414" t="s">
        <v>79</v>
      </c>
      <c r="AW134" s="414" t="s">
        <v>32</v>
      </c>
      <c r="AX134" s="414" t="s">
        <v>77</v>
      </c>
      <c r="AY134" s="416" t="s">
        <v>117</v>
      </c>
    </row>
    <row r="135" spans="1:65" s="315" customFormat="1" ht="16.5" customHeight="1" x14ac:dyDescent="0.3">
      <c r="A135" s="365"/>
      <c r="B135" s="400"/>
      <c r="C135" s="401" t="s">
        <v>10</v>
      </c>
      <c r="D135" s="401" t="s">
        <v>119</v>
      </c>
      <c r="E135" s="402" t="s">
        <v>525</v>
      </c>
      <c r="F135" s="403" t="s">
        <v>526</v>
      </c>
      <c r="G135" s="404" t="s">
        <v>140</v>
      </c>
      <c r="H135" s="405"/>
      <c r="I135" s="406">
        <v>287</v>
      </c>
      <c r="J135" s="406">
        <f>ROUND(I135*H135,2)</f>
        <v>0</v>
      </c>
      <c r="K135" s="403" t="s">
        <v>123</v>
      </c>
      <c r="L135" s="316"/>
      <c r="M135" s="407" t="s">
        <v>5</v>
      </c>
      <c r="N135" s="408" t="s">
        <v>40</v>
      </c>
      <c r="O135" s="409">
        <v>0.45200000000000001</v>
      </c>
      <c r="P135" s="409">
        <f>O135*H135</f>
        <v>0</v>
      </c>
      <c r="Q135" s="409">
        <v>0</v>
      </c>
      <c r="R135" s="409">
        <f>Q135*H135</f>
        <v>0</v>
      </c>
      <c r="S135" s="409">
        <v>0</v>
      </c>
      <c r="T135" s="410">
        <f>S135*H135</f>
        <v>0</v>
      </c>
      <c r="AR135" s="305" t="s">
        <v>124</v>
      </c>
      <c r="AT135" s="305" t="s">
        <v>119</v>
      </c>
      <c r="AU135" s="305" t="s">
        <v>79</v>
      </c>
      <c r="AY135" s="305" t="s">
        <v>117</v>
      </c>
      <c r="BE135" s="411">
        <f>IF(N135="základní",J135,0)</f>
        <v>0</v>
      </c>
      <c r="BF135" s="411">
        <f>IF(N135="snížená",J135,0)</f>
        <v>0</v>
      </c>
      <c r="BG135" s="411">
        <f>IF(N135="zákl. přenesená",J135,0)</f>
        <v>0</v>
      </c>
      <c r="BH135" s="411">
        <f>IF(N135="sníž. přenesená",J135,0)</f>
        <v>0</v>
      </c>
      <c r="BI135" s="411">
        <f>IF(N135="nulová",J135,0)</f>
        <v>0</v>
      </c>
      <c r="BJ135" s="305" t="s">
        <v>77</v>
      </c>
      <c r="BK135" s="411">
        <f>ROUND(I135*H135,2)</f>
        <v>0</v>
      </c>
      <c r="BL135" s="305" t="s">
        <v>124</v>
      </c>
      <c r="BM135" s="305" t="s">
        <v>527</v>
      </c>
    </row>
    <row r="136" spans="1:65" s="315" customFormat="1" ht="16.5" customHeight="1" x14ac:dyDescent="0.3">
      <c r="A136" s="365"/>
      <c r="B136" s="400"/>
      <c r="C136" s="401" t="s">
        <v>528</v>
      </c>
      <c r="D136" s="401" t="s">
        <v>119</v>
      </c>
      <c r="E136" s="402" t="s">
        <v>165</v>
      </c>
      <c r="F136" s="403" t="s">
        <v>166</v>
      </c>
      <c r="G136" s="404" t="s">
        <v>162</v>
      </c>
      <c r="H136" s="405"/>
      <c r="I136" s="406">
        <v>-50</v>
      </c>
      <c r="J136" s="406">
        <f>ROUND(I136*H136,2)</f>
        <v>0</v>
      </c>
      <c r="K136" s="403" t="s">
        <v>123</v>
      </c>
      <c r="L136" s="316"/>
      <c r="M136" s="407" t="s">
        <v>5</v>
      </c>
      <c r="N136" s="408" t="s">
        <v>40</v>
      </c>
      <c r="O136" s="409">
        <v>0</v>
      </c>
      <c r="P136" s="409">
        <f>O136*H136</f>
        <v>0</v>
      </c>
      <c r="Q136" s="409">
        <v>0</v>
      </c>
      <c r="R136" s="409">
        <f>Q136*H136</f>
        <v>0</v>
      </c>
      <c r="S136" s="409">
        <v>0</v>
      </c>
      <c r="T136" s="410">
        <f>S136*H136</f>
        <v>0</v>
      </c>
      <c r="AR136" s="305" t="s">
        <v>124</v>
      </c>
      <c r="AT136" s="305" t="s">
        <v>119</v>
      </c>
      <c r="AU136" s="305" t="s">
        <v>79</v>
      </c>
      <c r="AY136" s="305" t="s">
        <v>117</v>
      </c>
      <c r="BE136" s="411">
        <f>IF(N136="základní",J136,0)</f>
        <v>0</v>
      </c>
      <c r="BF136" s="411">
        <f>IF(N136="snížená",J136,0)</f>
        <v>0</v>
      </c>
      <c r="BG136" s="411">
        <f>IF(N136="zákl. přenesená",J136,0)</f>
        <v>0</v>
      </c>
      <c r="BH136" s="411">
        <f>IF(N136="sníž. přenesená",J136,0)</f>
        <v>0</v>
      </c>
      <c r="BI136" s="411">
        <f>IF(N136="nulová",J136,0)</f>
        <v>0</v>
      </c>
      <c r="BJ136" s="305" t="s">
        <v>77</v>
      </c>
      <c r="BK136" s="411">
        <f>ROUND(I136*H136,2)</f>
        <v>0</v>
      </c>
      <c r="BL136" s="305" t="s">
        <v>124</v>
      </c>
      <c r="BM136" s="305" t="s">
        <v>529</v>
      </c>
    </row>
    <row r="137" spans="1:65" s="414" customFormat="1" x14ac:dyDescent="0.3">
      <c r="A137" s="412"/>
      <c r="B137" s="413"/>
      <c r="D137" s="415" t="s">
        <v>126</v>
      </c>
      <c r="E137" s="416" t="s">
        <v>5</v>
      </c>
      <c r="F137" s="417" t="s">
        <v>530</v>
      </c>
      <c r="H137" s="418"/>
      <c r="L137" s="413"/>
      <c r="M137" s="419"/>
      <c r="N137" s="420"/>
      <c r="O137" s="420"/>
      <c r="P137" s="420"/>
      <c r="Q137" s="420"/>
      <c r="R137" s="420"/>
      <c r="S137" s="420"/>
      <c r="T137" s="421"/>
      <c r="AT137" s="416" t="s">
        <v>126</v>
      </c>
      <c r="AU137" s="416" t="s">
        <v>79</v>
      </c>
      <c r="AV137" s="414" t="s">
        <v>79</v>
      </c>
      <c r="AW137" s="414" t="s">
        <v>32</v>
      </c>
      <c r="AX137" s="414" t="s">
        <v>77</v>
      </c>
      <c r="AY137" s="416" t="s">
        <v>117</v>
      </c>
    </row>
    <row r="138" spans="1:65" s="414" customFormat="1" x14ac:dyDescent="0.3">
      <c r="A138" s="412"/>
      <c r="B138" s="413"/>
      <c r="D138" s="415" t="s">
        <v>126</v>
      </c>
      <c r="E138" s="416" t="s">
        <v>5</v>
      </c>
      <c r="F138" s="417" t="s">
        <v>531</v>
      </c>
      <c r="H138" s="418"/>
      <c r="I138" s="432"/>
      <c r="L138" s="413"/>
      <c r="M138" s="419"/>
      <c r="N138" s="420"/>
      <c r="O138" s="420"/>
      <c r="P138" s="420"/>
      <c r="Q138" s="420"/>
      <c r="R138" s="420"/>
      <c r="S138" s="420"/>
      <c r="T138" s="421"/>
      <c r="AT138" s="416" t="s">
        <v>126</v>
      </c>
      <c r="AU138" s="416" t="s">
        <v>79</v>
      </c>
      <c r="AV138" s="414" t="s">
        <v>79</v>
      </c>
      <c r="AW138" s="414" t="s">
        <v>32</v>
      </c>
      <c r="AX138" s="414" t="s">
        <v>69</v>
      </c>
      <c r="AY138" s="416" t="s">
        <v>117</v>
      </c>
    </row>
    <row r="139" spans="1:65" s="435" customFormat="1" x14ac:dyDescent="0.3">
      <c r="A139" s="433"/>
      <c r="B139" s="434"/>
      <c r="D139" s="415" t="s">
        <v>126</v>
      </c>
      <c r="E139" s="436" t="s">
        <v>5</v>
      </c>
      <c r="F139" s="437" t="s">
        <v>176</v>
      </c>
      <c r="H139" s="438"/>
      <c r="I139" s="452"/>
      <c r="L139" s="434"/>
      <c r="M139" s="439"/>
      <c r="N139" s="440"/>
      <c r="O139" s="440"/>
      <c r="P139" s="440"/>
      <c r="Q139" s="440"/>
      <c r="R139" s="440"/>
      <c r="S139" s="440"/>
      <c r="T139" s="441"/>
      <c r="AT139" s="436" t="s">
        <v>126</v>
      </c>
      <c r="AU139" s="436" t="s">
        <v>79</v>
      </c>
      <c r="AV139" s="435" t="s">
        <v>124</v>
      </c>
      <c r="AW139" s="435" t="s">
        <v>32</v>
      </c>
      <c r="AX139" s="435" t="s">
        <v>77</v>
      </c>
      <c r="AY139" s="436" t="s">
        <v>117</v>
      </c>
    </row>
    <row r="140" spans="1:65" s="388" customFormat="1" ht="29.85" customHeight="1" x14ac:dyDescent="0.3">
      <c r="A140" s="386"/>
      <c r="B140" s="387"/>
      <c r="D140" s="389" t="s">
        <v>68</v>
      </c>
      <c r="E140" s="398" t="s">
        <v>137</v>
      </c>
      <c r="F140" s="398" t="s">
        <v>168</v>
      </c>
      <c r="J140" s="399">
        <f>SUM(J141:J175)</f>
        <v>0</v>
      </c>
      <c r="L140" s="387"/>
      <c r="M140" s="392"/>
      <c r="N140" s="393"/>
      <c r="O140" s="393"/>
      <c r="P140" s="394">
        <f>SUM(P141:P172)</f>
        <v>0</v>
      </c>
      <c r="Q140" s="393"/>
      <c r="R140" s="394">
        <f>SUM(R141:R172)</f>
        <v>0</v>
      </c>
      <c r="S140" s="393"/>
      <c r="T140" s="395">
        <f>SUM(T141:T172)</f>
        <v>0</v>
      </c>
      <c r="AR140" s="389" t="s">
        <v>77</v>
      </c>
      <c r="AT140" s="396" t="s">
        <v>68</v>
      </c>
      <c r="AU140" s="396" t="s">
        <v>77</v>
      </c>
      <c r="AY140" s="389" t="s">
        <v>117</v>
      </c>
      <c r="BK140" s="397">
        <f>SUM(BK141:BK172)</f>
        <v>0</v>
      </c>
    </row>
    <row r="141" spans="1:65" s="315" customFormat="1" ht="25.5" customHeight="1" x14ac:dyDescent="0.3">
      <c r="A141" s="365"/>
      <c r="B141" s="400"/>
      <c r="C141" s="401">
        <v>23</v>
      </c>
      <c r="D141" s="401" t="s">
        <v>119</v>
      </c>
      <c r="E141" s="402" t="s">
        <v>532</v>
      </c>
      <c r="F141" s="403" t="s">
        <v>533</v>
      </c>
      <c r="G141" s="404" t="s">
        <v>122</v>
      </c>
      <c r="H141" s="405"/>
      <c r="I141" s="406">
        <v>100</v>
      </c>
      <c r="J141" s="406">
        <f>ROUND(I141*H141,2)</f>
        <v>0</v>
      </c>
      <c r="K141" s="403" t="s">
        <v>123</v>
      </c>
      <c r="L141" s="316"/>
      <c r="M141" s="407" t="s">
        <v>5</v>
      </c>
      <c r="N141" s="408" t="s">
        <v>40</v>
      </c>
      <c r="O141" s="409">
        <v>2.5999999999999999E-2</v>
      </c>
      <c r="P141" s="409">
        <f>O141*H141</f>
        <v>0</v>
      </c>
      <c r="Q141" s="409">
        <v>0.27994000000000002</v>
      </c>
      <c r="R141" s="409">
        <f>Q141*H141</f>
        <v>0</v>
      </c>
      <c r="S141" s="409">
        <v>0</v>
      </c>
      <c r="T141" s="410">
        <f>S141*H141</f>
        <v>0</v>
      </c>
      <c r="AR141" s="305" t="s">
        <v>124</v>
      </c>
      <c r="AT141" s="305" t="s">
        <v>119</v>
      </c>
      <c r="AU141" s="305" t="s">
        <v>79</v>
      </c>
      <c r="AY141" s="305" t="s">
        <v>117</v>
      </c>
      <c r="BE141" s="411">
        <f>IF(N141="základní",J141,0)</f>
        <v>0</v>
      </c>
      <c r="BF141" s="411">
        <f>IF(N141="snížená",J141,0)</f>
        <v>0</v>
      </c>
      <c r="BG141" s="411">
        <f>IF(N141="zákl. přenesená",J141,0)</f>
        <v>0</v>
      </c>
      <c r="BH141" s="411">
        <f>IF(N141="sníž. přenesená",J141,0)</f>
        <v>0</v>
      </c>
      <c r="BI141" s="411">
        <f>IF(N141="nulová",J141,0)</f>
        <v>0</v>
      </c>
      <c r="BJ141" s="305" t="s">
        <v>77</v>
      </c>
      <c r="BK141" s="411">
        <f>ROUND(I141*H141,2)</f>
        <v>0</v>
      </c>
      <c r="BL141" s="305" t="s">
        <v>124</v>
      </c>
      <c r="BM141" s="305" t="s">
        <v>534</v>
      </c>
    </row>
    <row r="142" spans="1:65" s="414" customFormat="1" x14ac:dyDescent="0.3">
      <c r="A142" s="412"/>
      <c r="B142" s="413"/>
      <c r="D142" s="415" t="s">
        <v>126</v>
      </c>
      <c r="E142" s="416" t="s">
        <v>5</v>
      </c>
      <c r="F142" s="417" t="s">
        <v>535</v>
      </c>
      <c r="H142" s="418"/>
      <c r="L142" s="413"/>
      <c r="M142" s="419"/>
      <c r="N142" s="420"/>
      <c r="O142" s="420"/>
      <c r="P142" s="420"/>
      <c r="Q142" s="420"/>
      <c r="R142" s="420"/>
      <c r="S142" s="420"/>
      <c r="T142" s="421"/>
      <c r="AT142" s="416" t="s">
        <v>126</v>
      </c>
      <c r="AU142" s="416" t="s">
        <v>79</v>
      </c>
      <c r="AV142" s="414" t="s">
        <v>79</v>
      </c>
      <c r="AW142" s="414" t="s">
        <v>32</v>
      </c>
      <c r="AX142" s="414" t="s">
        <v>69</v>
      </c>
      <c r="AY142" s="416" t="s">
        <v>117</v>
      </c>
    </row>
    <row r="143" spans="1:65" s="414" customFormat="1" x14ac:dyDescent="0.3">
      <c r="A143" s="412"/>
      <c r="B143" s="413"/>
      <c r="D143" s="415" t="s">
        <v>126</v>
      </c>
      <c r="E143" s="416" t="s">
        <v>5</v>
      </c>
      <c r="F143" s="417" t="s">
        <v>536</v>
      </c>
      <c r="H143" s="418"/>
      <c r="L143" s="413"/>
      <c r="M143" s="419"/>
      <c r="N143" s="420"/>
      <c r="O143" s="420"/>
      <c r="P143" s="420"/>
      <c r="Q143" s="420"/>
      <c r="R143" s="420"/>
      <c r="S143" s="420"/>
      <c r="T143" s="421"/>
      <c r="AT143" s="416" t="s">
        <v>126</v>
      </c>
      <c r="AU143" s="416" t="s">
        <v>79</v>
      </c>
      <c r="AV143" s="414" t="s">
        <v>79</v>
      </c>
      <c r="AW143" s="414" t="s">
        <v>32</v>
      </c>
      <c r="AX143" s="414" t="s">
        <v>69</v>
      </c>
      <c r="AY143" s="416" t="s">
        <v>117</v>
      </c>
    </row>
    <row r="144" spans="1:65" s="435" customFormat="1" x14ac:dyDescent="0.3">
      <c r="A144" s="433"/>
      <c r="B144" s="434"/>
      <c r="D144" s="415" t="s">
        <v>126</v>
      </c>
      <c r="E144" s="436" t="s">
        <v>5</v>
      </c>
      <c r="F144" s="437" t="s">
        <v>176</v>
      </c>
      <c r="H144" s="438"/>
      <c r="L144" s="434"/>
      <c r="M144" s="439"/>
      <c r="N144" s="440"/>
      <c r="O144" s="440"/>
      <c r="P144" s="440"/>
      <c r="Q144" s="440"/>
      <c r="R144" s="440"/>
      <c r="S144" s="440"/>
      <c r="T144" s="441"/>
      <c r="AT144" s="436" t="s">
        <v>126</v>
      </c>
      <c r="AU144" s="436" t="s">
        <v>79</v>
      </c>
      <c r="AV144" s="435" t="s">
        <v>124</v>
      </c>
      <c r="AW144" s="435" t="s">
        <v>32</v>
      </c>
      <c r="AX144" s="435" t="s">
        <v>77</v>
      </c>
      <c r="AY144" s="436" t="s">
        <v>117</v>
      </c>
    </row>
    <row r="145" spans="1:65" s="315" customFormat="1" ht="25.5" customHeight="1" x14ac:dyDescent="0.3">
      <c r="A145" s="365"/>
      <c r="B145" s="400"/>
      <c r="C145" s="401">
        <v>24</v>
      </c>
      <c r="D145" s="401" t="s">
        <v>119</v>
      </c>
      <c r="E145" s="402" t="s">
        <v>169</v>
      </c>
      <c r="F145" s="403" t="s">
        <v>170</v>
      </c>
      <c r="G145" s="404" t="s">
        <v>122</v>
      </c>
      <c r="H145" s="405"/>
      <c r="I145" s="406">
        <v>150</v>
      </c>
      <c r="J145" s="406">
        <f>ROUND(I145*H145,2)</f>
        <v>0</v>
      </c>
      <c r="K145" s="403" t="s">
        <v>123</v>
      </c>
      <c r="L145" s="316"/>
      <c r="M145" s="407" t="s">
        <v>5</v>
      </c>
      <c r="N145" s="408" t="s">
        <v>40</v>
      </c>
      <c r="O145" s="409">
        <v>3.1E-2</v>
      </c>
      <c r="P145" s="409">
        <f>O145*H145</f>
        <v>0</v>
      </c>
      <c r="Q145" s="409">
        <v>0.47260000000000002</v>
      </c>
      <c r="R145" s="409">
        <f>Q145*H145</f>
        <v>0</v>
      </c>
      <c r="S145" s="409">
        <v>0</v>
      </c>
      <c r="T145" s="410">
        <f>S145*H145</f>
        <v>0</v>
      </c>
      <c r="AR145" s="305" t="s">
        <v>124</v>
      </c>
      <c r="AT145" s="305" t="s">
        <v>119</v>
      </c>
      <c r="AU145" s="305" t="s">
        <v>79</v>
      </c>
      <c r="AY145" s="305" t="s">
        <v>117</v>
      </c>
      <c r="BE145" s="411">
        <f>IF(N145="základní",J145,0)</f>
        <v>0</v>
      </c>
      <c r="BF145" s="411">
        <f>IF(N145="snížená",J145,0)</f>
        <v>0</v>
      </c>
      <c r="BG145" s="411">
        <f>IF(N145="zákl. přenesená",J145,0)</f>
        <v>0</v>
      </c>
      <c r="BH145" s="411">
        <f>IF(N145="sníž. přenesená",J145,0)</f>
        <v>0</v>
      </c>
      <c r="BI145" s="411">
        <f>IF(N145="nulová",J145,0)</f>
        <v>0</v>
      </c>
      <c r="BJ145" s="305" t="s">
        <v>77</v>
      </c>
      <c r="BK145" s="411">
        <f>ROUND(I145*H145,2)</f>
        <v>0</v>
      </c>
      <c r="BL145" s="305" t="s">
        <v>124</v>
      </c>
      <c r="BM145" s="305" t="s">
        <v>537</v>
      </c>
    </row>
    <row r="146" spans="1:65" s="414" customFormat="1" x14ac:dyDescent="0.3">
      <c r="A146" s="412"/>
      <c r="B146" s="413"/>
      <c r="D146" s="415" t="s">
        <v>126</v>
      </c>
      <c r="E146" s="416" t="s">
        <v>5</v>
      </c>
      <c r="F146" s="417" t="s">
        <v>538</v>
      </c>
      <c r="H146" s="418"/>
      <c r="I146" s="432"/>
      <c r="L146" s="413"/>
      <c r="M146" s="419"/>
      <c r="N146" s="420"/>
      <c r="O146" s="420"/>
      <c r="P146" s="420"/>
      <c r="Q146" s="420"/>
      <c r="R146" s="420"/>
      <c r="S146" s="420"/>
      <c r="T146" s="421"/>
      <c r="AT146" s="416" t="s">
        <v>126</v>
      </c>
      <c r="AU146" s="416" t="s">
        <v>79</v>
      </c>
      <c r="AV146" s="414" t="s">
        <v>79</v>
      </c>
      <c r="AW146" s="414" t="s">
        <v>32</v>
      </c>
      <c r="AX146" s="414" t="s">
        <v>77</v>
      </c>
      <c r="AY146" s="416" t="s">
        <v>117</v>
      </c>
    </row>
    <row r="147" spans="1:65" s="459" customFormat="1" x14ac:dyDescent="0.3">
      <c r="A147" s="453"/>
      <c r="B147" s="454"/>
      <c r="C147" s="414"/>
      <c r="D147" s="415" t="s">
        <v>126</v>
      </c>
      <c r="E147" s="416" t="s">
        <v>5</v>
      </c>
      <c r="F147" s="417" t="s">
        <v>539</v>
      </c>
      <c r="G147" s="414"/>
      <c r="H147" s="418"/>
      <c r="I147" s="432"/>
      <c r="J147" s="414"/>
      <c r="K147" s="414"/>
      <c r="L147" s="455"/>
      <c r="M147" s="456"/>
      <c r="N147" s="457"/>
      <c r="O147" s="457"/>
      <c r="P147" s="457"/>
      <c r="Q147" s="457"/>
      <c r="R147" s="457"/>
      <c r="S147" s="457"/>
      <c r="T147" s="458"/>
      <c r="AT147" s="460" t="s">
        <v>126</v>
      </c>
      <c r="AU147" s="460" t="s">
        <v>79</v>
      </c>
      <c r="AV147" s="459" t="s">
        <v>79</v>
      </c>
      <c r="AW147" s="459" t="s">
        <v>32</v>
      </c>
      <c r="AX147" s="459" t="s">
        <v>69</v>
      </c>
      <c r="AY147" s="460" t="s">
        <v>117</v>
      </c>
    </row>
    <row r="148" spans="1:65" s="459" customFormat="1" x14ac:dyDescent="0.3">
      <c r="A148" s="453"/>
      <c r="B148" s="454"/>
      <c r="C148" s="414"/>
      <c r="D148" s="415" t="s">
        <v>126</v>
      </c>
      <c r="E148" s="416" t="s">
        <v>5</v>
      </c>
      <c r="F148" s="417" t="s">
        <v>540</v>
      </c>
      <c r="G148" s="414"/>
      <c r="H148" s="418"/>
      <c r="I148" s="432"/>
      <c r="J148" s="414"/>
      <c r="K148" s="414"/>
      <c r="L148" s="455"/>
      <c r="M148" s="456"/>
      <c r="N148" s="457"/>
      <c r="O148" s="457"/>
      <c r="P148" s="457"/>
      <c r="Q148" s="457"/>
      <c r="R148" s="457"/>
      <c r="S148" s="457"/>
      <c r="T148" s="458"/>
      <c r="AT148" s="460" t="s">
        <v>126</v>
      </c>
      <c r="AU148" s="460" t="s">
        <v>79</v>
      </c>
      <c r="AV148" s="459" t="s">
        <v>79</v>
      </c>
      <c r="AW148" s="459" t="s">
        <v>32</v>
      </c>
      <c r="AX148" s="459" t="s">
        <v>69</v>
      </c>
      <c r="AY148" s="460" t="s">
        <v>117</v>
      </c>
    </row>
    <row r="149" spans="1:65" s="459" customFormat="1" x14ac:dyDescent="0.3">
      <c r="A149" s="453"/>
      <c r="B149" s="455"/>
      <c r="D149" s="415" t="s">
        <v>126</v>
      </c>
      <c r="E149" s="460" t="s">
        <v>5</v>
      </c>
      <c r="F149" s="461" t="s">
        <v>176</v>
      </c>
      <c r="H149" s="462"/>
      <c r="I149" s="463"/>
      <c r="L149" s="455"/>
      <c r="M149" s="456"/>
      <c r="N149" s="457"/>
      <c r="O149" s="457"/>
      <c r="P149" s="457"/>
      <c r="Q149" s="457"/>
      <c r="R149" s="457"/>
      <c r="S149" s="457"/>
      <c r="T149" s="458"/>
      <c r="AT149" s="460" t="s">
        <v>126</v>
      </c>
      <c r="AU149" s="460" t="s">
        <v>79</v>
      </c>
      <c r="AV149" s="459" t="s">
        <v>124</v>
      </c>
      <c r="AW149" s="459" t="s">
        <v>32</v>
      </c>
      <c r="AX149" s="459" t="s">
        <v>77</v>
      </c>
      <c r="AY149" s="460" t="s">
        <v>117</v>
      </c>
    </row>
    <row r="150" spans="1:65" s="315" customFormat="1" ht="16.5" customHeight="1" x14ac:dyDescent="0.3">
      <c r="A150" s="365"/>
      <c r="B150" s="400"/>
      <c r="C150" s="401">
        <v>25</v>
      </c>
      <c r="D150" s="401" t="s">
        <v>119</v>
      </c>
      <c r="E150" s="402" t="s">
        <v>541</v>
      </c>
      <c r="F150" s="403" t="s">
        <v>542</v>
      </c>
      <c r="G150" s="404" t="s">
        <v>140</v>
      </c>
      <c r="H150" s="405"/>
      <c r="I150" s="406">
        <v>270</v>
      </c>
      <c r="J150" s="406">
        <f>ROUND(I150*H150,2)</f>
        <v>0</v>
      </c>
      <c r="K150" s="403" t="s">
        <v>123</v>
      </c>
      <c r="L150" s="316"/>
      <c r="M150" s="407" t="s">
        <v>5</v>
      </c>
      <c r="N150" s="408" t="s">
        <v>40</v>
      </c>
      <c r="O150" s="409">
        <v>0.96</v>
      </c>
      <c r="P150" s="409">
        <f>O150*H150</f>
        <v>0</v>
      </c>
      <c r="Q150" s="409">
        <v>0</v>
      </c>
      <c r="R150" s="409">
        <f>Q150*H150</f>
        <v>0</v>
      </c>
      <c r="S150" s="409">
        <v>0</v>
      </c>
      <c r="T150" s="410">
        <f>S150*H150</f>
        <v>0</v>
      </c>
      <c r="AR150" s="305" t="s">
        <v>124</v>
      </c>
      <c r="AT150" s="305" t="s">
        <v>119</v>
      </c>
      <c r="AU150" s="305" t="s">
        <v>79</v>
      </c>
      <c r="AY150" s="305" t="s">
        <v>117</v>
      </c>
      <c r="BE150" s="411">
        <f>IF(N150="základní",J150,0)</f>
        <v>0</v>
      </c>
      <c r="BF150" s="411">
        <f>IF(N150="snížená",J150,0)</f>
        <v>0</v>
      </c>
      <c r="BG150" s="411">
        <f>IF(N150="zákl. přenesená",J150,0)</f>
        <v>0</v>
      </c>
      <c r="BH150" s="411">
        <f>IF(N150="sníž. přenesená",J150,0)</f>
        <v>0</v>
      </c>
      <c r="BI150" s="411">
        <f>IF(N150="nulová",J150,0)</f>
        <v>0</v>
      </c>
      <c r="BJ150" s="305" t="s">
        <v>77</v>
      </c>
      <c r="BK150" s="411">
        <f>ROUND(I150*H150,2)</f>
        <v>0</v>
      </c>
      <c r="BL150" s="305" t="s">
        <v>124</v>
      </c>
      <c r="BM150" s="305" t="s">
        <v>543</v>
      </c>
    </row>
    <row r="151" spans="1:65" s="414" customFormat="1" x14ac:dyDescent="0.3">
      <c r="A151" s="412"/>
      <c r="B151" s="413"/>
      <c r="D151" s="415" t="s">
        <v>126</v>
      </c>
      <c r="E151" s="416" t="s">
        <v>5</v>
      </c>
      <c r="F151" s="442" t="s">
        <v>544</v>
      </c>
      <c r="H151" s="464"/>
      <c r="L151" s="413"/>
      <c r="M151" s="419"/>
      <c r="N151" s="420"/>
      <c r="O151" s="420"/>
      <c r="P151" s="420"/>
      <c r="Q151" s="420"/>
      <c r="R151" s="420"/>
      <c r="S151" s="420"/>
      <c r="T151" s="421"/>
      <c r="AT151" s="416" t="s">
        <v>126</v>
      </c>
      <c r="AU151" s="416" t="s">
        <v>79</v>
      </c>
      <c r="AV151" s="414" t="s">
        <v>79</v>
      </c>
      <c r="AW151" s="414" t="s">
        <v>32</v>
      </c>
      <c r="AX151" s="414" t="s">
        <v>77</v>
      </c>
      <c r="AY151" s="416" t="s">
        <v>117</v>
      </c>
    </row>
    <row r="152" spans="1:65" s="315" customFormat="1" ht="16.5" customHeight="1" x14ac:dyDescent="0.3">
      <c r="A152" s="365"/>
      <c r="B152" s="400"/>
      <c r="C152" s="443">
        <v>26</v>
      </c>
      <c r="D152" s="443" t="s">
        <v>177</v>
      </c>
      <c r="E152" s="444" t="s">
        <v>545</v>
      </c>
      <c r="F152" s="445" t="s">
        <v>546</v>
      </c>
      <c r="G152" s="446" t="s">
        <v>162</v>
      </c>
      <c r="H152" s="447"/>
      <c r="I152" s="448">
        <v>302</v>
      </c>
      <c r="J152" s="448">
        <f>ROUND(I152*H152,2)</f>
        <v>0</v>
      </c>
      <c r="K152" s="445" t="s">
        <v>123</v>
      </c>
      <c r="L152" s="449"/>
      <c r="M152" s="450" t="s">
        <v>5</v>
      </c>
      <c r="N152" s="451" t="s">
        <v>40</v>
      </c>
      <c r="O152" s="409">
        <v>0</v>
      </c>
      <c r="P152" s="409">
        <f>O152*H152</f>
        <v>0</v>
      </c>
      <c r="Q152" s="409">
        <v>1</v>
      </c>
      <c r="R152" s="409">
        <f>Q152*H152</f>
        <v>0</v>
      </c>
      <c r="S152" s="409">
        <v>0</v>
      </c>
      <c r="T152" s="410">
        <f>S152*H152</f>
        <v>0</v>
      </c>
      <c r="AR152" s="305" t="s">
        <v>151</v>
      </c>
      <c r="AT152" s="305" t="s">
        <v>177</v>
      </c>
      <c r="AU152" s="305" t="s">
        <v>79</v>
      </c>
      <c r="AY152" s="305" t="s">
        <v>117</v>
      </c>
      <c r="BE152" s="411">
        <f>IF(N152="základní",J152,0)</f>
        <v>0</v>
      </c>
      <c r="BF152" s="411">
        <f>IF(N152="snížená",J152,0)</f>
        <v>0</v>
      </c>
      <c r="BG152" s="411">
        <f>IF(N152="zákl. přenesená",J152,0)</f>
        <v>0</v>
      </c>
      <c r="BH152" s="411">
        <f>IF(N152="sníž. přenesená",J152,0)</f>
        <v>0</v>
      </c>
      <c r="BI152" s="411">
        <f>IF(N152="nulová",J152,0)</f>
        <v>0</v>
      </c>
      <c r="BJ152" s="305" t="s">
        <v>77</v>
      </c>
      <c r="BK152" s="411">
        <f>ROUND(I152*H152,2)</f>
        <v>0</v>
      </c>
      <c r="BL152" s="305" t="s">
        <v>124</v>
      </c>
      <c r="BM152" s="305" t="s">
        <v>547</v>
      </c>
    </row>
    <row r="153" spans="1:65" s="414" customFormat="1" x14ac:dyDescent="0.3">
      <c r="A153" s="412"/>
      <c r="B153" s="413"/>
      <c r="D153" s="415" t="s">
        <v>126</v>
      </c>
      <c r="E153" s="416" t="s">
        <v>5</v>
      </c>
      <c r="F153" s="442" t="s">
        <v>548</v>
      </c>
      <c r="H153" s="418"/>
      <c r="L153" s="413"/>
      <c r="M153" s="419"/>
      <c r="N153" s="420"/>
      <c r="O153" s="420"/>
      <c r="P153" s="420"/>
      <c r="Q153" s="420"/>
      <c r="R153" s="420"/>
      <c r="S153" s="420"/>
      <c r="T153" s="421"/>
      <c r="AT153" s="416" t="s">
        <v>126</v>
      </c>
      <c r="AU153" s="416" t="s">
        <v>79</v>
      </c>
      <c r="AV153" s="414" t="s">
        <v>79</v>
      </c>
      <c r="AW153" s="414" t="s">
        <v>32</v>
      </c>
      <c r="AX153" s="414" t="s">
        <v>77</v>
      </c>
      <c r="AY153" s="416" t="s">
        <v>117</v>
      </c>
    </row>
    <row r="154" spans="1:65" s="315" customFormat="1" ht="51" customHeight="1" x14ac:dyDescent="0.3">
      <c r="A154" s="365"/>
      <c r="B154" s="400"/>
      <c r="C154" s="401">
        <v>27</v>
      </c>
      <c r="D154" s="401" t="s">
        <v>119</v>
      </c>
      <c r="E154" s="402" t="s">
        <v>549</v>
      </c>
      <c r="F154" s="403" t="s">
        <v>550</v>
      </c>
      <c r="G154" s="404" t="s">
        <v>122</v>
      </c>
      <c r="H154" s="405"/>
      <c r="I154" s="406">
        <v>195</v>
      </c>
      <c r="J154" s="406">
        <f>ROUND(I154*H154,2)</f>
        <v>0</v>
      </c>
      <c r="K154" s="403" t="s">
        <v>123</v>
      </c>
      <c r="L154" s="316"/>
      <c r="M154" s="407" t="s">
        <v>5</v>
      </c>
      <c r="N154" s="408" t="s">
        <v>40</v>
      </c>
      <c r="O154" s="409">
        <v>0.5</v>
      </c>
      <c r="P154" s="409">
        <f>O154*H154</f>
        <v>0</v>
      </c>
      <c r="Q154" s="409">
        <v>8.4250000000000005E-2</v>
      </c>
      <c r="R154" s="409">
        <f>Q154*H154</f>
        <v>0</v>
      </c>
      <c r="S154" s="409">
        <v>0</v>
      </c>
      <c r="T154" s="410">
        <f>S154*H154</f>
        <v>0</v>
      </c>
      <c r="AR154" s="305" t="s">
        <v>124</v>
      </c>
      <c r="AT154" s="305" t="s">
        <v>119</v>
      </c>
      <c r="AU154" s="305" t="s">
        <v>79</v>
      </c>
      <c r="AY154" s="305" t="s">
        <v>117</v>
      </c>
      <c r="BE154" s="411">
        <f>IF(N154="základní",J154,0)</f>
        <v>0</v>
      </c>
      <c r="BF154" s="411">
        <f>IF(N154="snížená",J154,0)</f>
        <v>0</v>
      </c>
      <c r="BG154" s="411">
        <f>IF(N154="zákl. přenesená",J154,0)</f>
        <v>0</v>
      </c>
      <c r="BH154" s="411">
        <f>IF(N154="sníž. přenesená",J154,0)</f>
        <v>0</v>
      </c>
      <c r="BI154" s="411">
        <f>IF(N154="nulová",J154,0)</f>
        <v>0</v>
      </c>
      <c r="BJ154" s="305" t="s">
        <v>77</v>
      </c>
      <c r="BK154" s="411">
        <f>ROUND(I154*H154,2)</f>
        <v>0</v>
      </c>
      <c r="BL154" s="305" t="s">
        <v>124</v>
      </c>
      <c r="BM154" s="305" t="s">
        <v>551</v>
      </c>
    </row>
    <row r="155" spans="1:65" s="414" customFormat="1" x14ac:dyDescent="0.3">
      <c r="A155" s="412"/>
      <c r="B155" s="413"/>
      <c r="D155" s="415" t="s">
        <v>126</v>
      </c>
      <c r="E155" s="416" t="s">
        <v>5</v>
      </c>
      <c r="F155" s="417" t="s">
        <v>535</v>
      </c>
      <c r="H155" s="418"/>
      <c r="L155" s="413"/>
      <c r="M155" s="419"/>
      <c r="N155" s="420"/>
      <c r="O155" s="420"/>
      <c r="P155" s="420"/>
      <c r="Q155" s="420"/>
      <c r="R155" s="420"/>
      <c r="S155" s="420"/>
      <c r="T155" s="421"/>
      <c r="AT155" s="416" t="s">
        <v>126</v>
      </c>
      <c r="AU155" s="416" t="s">
        <v>79</v>
      </c>
      <c r="AV155" s="414" t="s">
        <v>79</v>
      </c>
      <c r="AW155" s="414" t="s">
        <v>32</v>
      </c>
      <c r="AX155" s="414" t="s">
        <v>69</v>
      </c>
      <c r="AY155" s="416" t="s">
        <v>117</v>
      </c>
    </row>
    <row r="156" spans="1:65" s="414" customFormat="1" x14ac:dyDescent="0.3">
      <c r="A156" s="412"/>
      <c r="B156" s="413"/>
      <c r="D156" s="415" t="s">
        <v>126</v>
      </c>
      <c r="E156" s="416" t="s">
        <v>5</v>
      </c>
      <c r="F156" s="417" t="s">
        <v>536</v>
      </c>
      <c r="H156" s="418"/>
      <c r="L156" s="413"/>
      <c r="M156" s="419"/>
      <c r="N156" s="420"/>
      <c r="O156" s="420"/>
      <c r="P156" s="420"/>
      <c r="Q156" s="420"/>
      <c r="R156" s="420"/>
      <c r="S156" s="420"/>
      <c r="T156" s="421"/>
      <c r="AT156" s="416" t="s">
        <v>126</v>
      </c>
      <c r="AU156" s="416" t="s">
        <v>79</v>
      </c>
      <c r="AV156" s="414" t="s">
        <v>79</v>
      </c>
      <c r="AW156" s="414" t="s">
        <v>32</v>
      </c>
      <c r="AX156" s="414" t="s">
        <v>69</v>
      </c>
      <c r="AY156" s="416" t="s">
        <v>117</v>
      </c>
    </row>
    <row r="157" spans="1:65" s="435" customFormat="1" x14ac:dyDescent="0.3">
      <c r="A157" s="433"/>
      <c r="B157" s="434"/>
      <c r="D157" s="415" t="s">
        <v>126</v>
      </c>
      <c r="E157" s="436" t="s">
        <v>5</v>
      </c>
      <c r="F157" s="437" t="s">
        <v>176</v>
      </c>
      <c r="H157" s="438"/>
      <c r="L157" s="434"/>
      <c r="M157" s="439"/>
      <c r="N157" s="440"/>
      <c r="O157" s="440"/>
      <c r="P157" s="440"/>
      <c r="Q157" s="440"/>
      <c r="R157" s="440"/>
      <c r="S157" s="440"/>
      <c r="T157" s="441"/>
      <c r="AT157" s="436" t="s">
        <v>126</v>
      </c>
      <c r="AU157" s="436" t="s">
        <v>79</v>
      </c>
      <c r="AV157" s="435" t="s">
        <v>124</v>
      </c>
      <c r="AW157" s="435" t="s">
        <v>32</v>
      </c>
      <c r="AX157" s="435" t="s">
        <v>77</v>
      </c>
      <c r="AY157" s="436" t="s">
        <v>117</v>
      </c>
    </row>
    <row r="158" spans="1:65" s="315" customFormat="1" ht="16.5" customHeight="1" x14ac:dyDescent="0.3">
      <c r="A158" s="365"/>
      <c r="B158" s="400"/>
      <c r="C158" s="443">
        <v>28</v>
      </c>
      <c r="D158" s="443" t="s">
        <v>177</v>
      </c>
      <c r="E158" s="444" t="s">
        <v>552</v>
      </c>
      <c r="F158" s="445" t="s">
        <v>553</v>
      </c>
      <c r="G158" s="446" t="s">
        <v>122</v>
      </c>
      <c r="H158" s="447"/>
      <c r="I158" s="448">
        <v>193</v>
      </c>
      <c r="J158" s="448">
        <f>ROUND(I158*H158,2)</f>
        <v>0</v>
      </c>
      <c r="K158" s="445" t="s">
        <v>123</v>
      </c>
      <c r="L158" s="449"/>
      <c r="M158" s="450" t="s">
        <v>5</v>
      </c>
      <c r="N158" s="451" t="s">
        <v>40</v>
      </c>
      <c r="O158" s="409">
        <v>0</v>
      </c>
      <c r="P158" s="409">
        <f>O158*H158</f>
        <v>0</v>
      </c>
      <c r="Q158" s="409">
        <v>0.13100000000000001</v>
      </c>
      <c r="R158" s="409">
        <f>Q158*H158</f>
        <v>0</v>
      </c>
      <c r="S158" s="409">
        <v>0</v>
      </c>
      <c r="T158" s="410">
        <f>S158*H158</f>
        <v>0</v>
      </c>
      <c r="AR158" s="305" t="s">
        <v>151</v>
      </c>
      <c r="AT158" s="305" t="s">
        <v>177</v>
      </c>
      <c r="AU158" s="305" t="s">
        <v>79</v>
      </c>
      <c r="AY158" s="305" t="s">
        <v>117</v>
      </c>
      <c r="BE158" s="411">
        <f>IF(N158="základní",J158,0)</f>
        <v>0</v>
      </c>
      <c r="BF158" s="411">
        <f>IF(N158="snížená",J158,0)</f>
        <v>0</v>
      </c>
      <c r="BG158" s="411">
        <f>IF(N158="zákl. přenesená",J158,0)</f>
        <v>0</v>
      </c>
      <c r="BH158" s="411">
        <f>IF(N158="sníž. přenesená",J158,0)</f>
        <v>0</v>
      </c>
      <c r="BI158" s="411">
        <f>IF(N158="nulová",J158,0)</f>
        <v>0</v>
      </c>
      <c r="BJ158" s="305" t="s">
        <v>77</v>
      </c>
      <c r="BK158" s="411">
        <f>ROUND(I158*H158,2)</f>
        <v>0</v>
      </c>
      <c r="BL158" s="305" t="s">
        <v>124</v>
      </c>
      <c r="BM158" s="305" t="s">
        <v>554</v>
      </c>
    </row>
    <row r="159" spans="1:65" s="414" customFormat="1" x14ac:dyDescent="0.3">
      <c r="A159" s="412"/>
      <c r="B159" s="413"/>
      <c r="D159" s="415" t="s">
        <v>126</v>
      </c>
      <c r="E159" s="416" t="s">
        <v>5</v>
      </c>
      <c r="F159" s="417" t="s">
        <v>535</v>
      </c>
      <c r="H159" s="418"/>
      <c r="L159" s="413"/>
      <c r="M159" s="419"/>
      <c r="N159" s="420"/>
      <c r="O159" s="420"/>
      <c r="P159" s="420"/>
      <c r="Q159" s="420"/>
      <c r="R159" s="420"/>
      <c r="S159" s="420"/>
      <c r="T159" s="421"/>
      <c r="AT159" s="416" t="s">
        <v>126</v>
      </c>
      <c r="AU159" s="416" t="s">
        <v>79</v>
      </c>
      <c r="AV159" s="414" t="s">
        <v>79</v>
      </c>
      <c r="AW159" s="414" t="s">
        <v>32</v>
      </c>
      <c r="AX159" s="414" t="s">
        <v>77</v>
      </c>
      <c r="AY159" s="416" t="s">
        <v>117</v>
      </c>
    </row>
    <row r="160" spans="1:65" s="315" customFormat="1" ht="16.5" customHeight="1" x14ac:dyDescent="0.3">
      <c r="A160" s="365"/>
      <c r="B160" s="400"/>
      <c r="C160" s="443">
        <v>29</v>
      </c>
      <c r="D160" s="443" t="s">
        <v>177</v>
      </c>
      <c r="E160" s="444" t="s">
        <v>555</v>
      </c>
      <c r="F160" s="445" t="s">
        <v>556</v>
      </c>
      <c r="G160" s="446" t="s">
        <v>122</v>
      </c>
      <c r="H160" s="447"/>
      <c r="I160" s="448">
        <v>508</v>
      </c>
      <c r="J160" s="448">
        <f>ROUND(I160*H160,2)</f>
        <v>0</v>
      </c>
      <c r="K160" s="445" t="s">
        <v>123</v>
      </c>
      <c r="L160" s="449"/>
      <c r="M160" s="450" t="s">
        <v>5</v>
      </c>
      <c r="N160" s="451" t="s">
        <v>40</v>
      </c>
      <c r="O160" s="409">
        <v>0</v>
      </c>
      <c r="P160" s="409">
        <f>O160*H160</f>
        <v>0</v>
      </c>
      <c r="Q160" s="409">
        <v>0.13100000000000001</v>
      </c>
      <c r="R160" s="409">
        <f>Q160*H160</f>
        <v>0</v>
      </c>
      <c r="S160" s="409">
        <v>0</v>
      </c>
      <c r="T160" s="410">
        <f>S160*H160</f>
        <v>0</v>
      </c>
      <c r="AR160" s="305" t="s">
        <v>151</v>
      </c>
      <c r="AT160" s="305" t="s">
        <v>177</v>
      </c>
      <c r="AU160" s="305" t="s">
        <v>79</v>
      </c>
      <c r="AY160" s="305" t="s">
        <v>117</v>
      </c>
      <c r="BE160" s="411">
        <f>IF(N160="základní",J160,0)</f>
        <v>0</v>
      </c>
      <c r="BF160" s="411">
        <f>IF(N160="snížená",J160,0)</f>
        <v>0</v>
      </c>
      <c r="BG160" s="411">
        <f>IF(N160="zákl. přenesená",J160,0)</f>
        <v>0</v>
      </c>
      <c r="BH160" s="411">
        <f>IF(N160="sníž. přenesená",J160,0)</f>
        <v>0</v>
      </c>
      <c r="BI160" s="411">
        <f>IF(N160="nulová",J160,0)</f>
        <v>0</v>
      </c>
      <c r="BJ160" s="305" t="s">
        <v>77</v>
      </c>
      <c r="BK160" s="411">
        <f>ROUND(I160*H160,2)</f>
        <v>0</v>
      </c>
      <c r="BL160" s="305" t="s">
        <v>124</v>
      </c>
      <c r="BM160" s="305" t="s">
        <v>557</v>
      </c>
    </row>
    <row r="161" spans="1:65" s="414" customFormat="1" x14ac:dyDescent="0.3">
      <c r="A161" s="412"/>
      <c r="B161" s="413"/>
      <c r="D161" s="415" t="s">
        <v>126</v>
      </c>
      <c r="E161" s="416" t="s">
        <v>5</v>
      </c>
      <c r="F161" s="417" t="s">
        <v>536</v>
      </c>
      <c r="H161" s="418"/>
      <c r="L161" s="413"/>
      <c r="M161" s="419"/>
      <c r="N161" s="420"/>
      <c r="O161" s="420"/>
      <c r="P161" s="420"/>
      <c r="Q161" s="420"/>
      <c r="R161" s="420"/>
      <c r="S161" s="420"/>
      <c r="T161" s="421"/>
      <c r="AT161" s="416" t="s">
        <v>126</v>
      </c>
      <c r="AU161" s="416" t="s">
        <v>79</v>
      </c>
      <c r="AV161" s="414" t="s">
        <v>79</v>
      </c>
      <c r="AW161" s="414" t="s">
        <v>32</v>
      </c>
      <c r="AX161" s="414" t="s">
        <v>77</v>
      </c>
      <c r="AY161" s="416" t="s">
        <v>117</v>
      </c>
    </row>
    <row r="162" spans="1:65" s="315" customFormat="1" ht="63.75" customHeight="1" x14ac:dyDescent="0.3">
      <c r="A162" s="365"/>
      <c r="B162" s="400"/>
      <c r="C162" s="401">
        <v>30</v>
      </c>
      <c r="D162" s="401" t="s">
        <v>119</v>
      </c>
      <c r="E162" s="402" t="s">
        <v>558</v>
      </c>
      <c r="F162" s="403" t="s">
        <v>559</v>
      </c>
      <c r="G162" s="404" t="s">
        <v>122</v>
      </c>
      <c r="H162" s="405"/>
      <c r="I162" s="406">
        <v>21.3</v>
      </c>
      <c r="J162" s="406">
        <f>ROUND(I162*H162,2)</f>
        <v>0</v>
      </c>
      <c r="K162" s="403" t="s">
        <v>123</v>
      </c>
      <c r="L162" s="316"/>
      <c r="M162" s="407" t="s">
        <v>5</v>
      </c>
      <c r="N162" s="408" t="s">
        <v>40</v>
      </c>
      <c r="O162" s="409">
        <v>0.06</v>
      </c>
      <c r="P162" s="409">
        <f>O162*H162</f>
        <v>0</v>
      </c>
      <c r="Q162" s="409">
        <v>0</v>
      </c>
      <c r="R162" s="409">
        <f>Q162*H162</f>
        <v>0</v>
      </c>
      <c r="S162" s="409">
        <v>0</v>
      </c>
      <c r="T162" s="410">
        <f>S162*H162</f>
        <v>0</v>
      </c>
      <c r="AR162" s="305" t="s">
        <v>124</v>
      </c>
      <c r="AT162" s="305" t="s">
        <v>119</v>
      </c>
      <c r="AU162" s="305" t="s">
        <v>79</v>
      </c>
      <c r="AY162" s="305" t="s">
        <v>117</v>
      </c>
      <c r="BE162" s="411">
        <f>IF(N162="základní",J162,0)</f>
        <v>0</v>
      </c>
      <c r="BF162" s="411">
        <f>IF(N162="snížená",J162,0)</f>
        <v>0</v>
      </c>
      <c r="BG162" s="411">
        <f>IF(N162="zákl. přenesená",J162,0)</f>
        <v>0</v>
      </c>
      <c r="BH162" s="411">
        <f>IF(N162="sníž. přenesená",J162,0)</f>
        <v>0</v>
      </c>
      <c r="BI162" s="411">
        <f>IF(N162="nulová",J162,0)</f>
        <v>0</v>
      </c>
      <c r="BJ162" s="305" t="s">
        <v>77</v>
      </c>
      <c r="BK162" s="411">
        <f>ROUND(I162*H162,2)</f>
        <v>0</v>
      </c>
      <c r="BL162" s="305" t="s">
        <v>124</v>
      </c>
      <c r="BM162" s="305" t="s">
        <v>560</v>
      </c>
    </row>
    <row r="163" spans="1:65" s="414" customFormat="1" x14ac:dyDescent="0.3">
      <c r="A163" s="412"/>
      <c r="B163" s="413"/>
      <c r="D163" s="415" t="s">
        <v>126</v>
      </c>
      <c r="E163" s="416" t="s">
        <v>5</v>
      </c>
      <c r="F163" s="417" t="s">
        <v>536</v>
      </c>
      <c r="H163" s="418"/>
      <c r="L163" s="413"/>
      <c r="M163" s="419"/>
      <c r="N163" s="420"/>
      <c r="O163" s="420"/>
      <c r="P163" s="420"/>
      <c r="Q163" s="420"/>
      <c r="R163" s="420"/>
      <c r="S163" s="420"/>
      <c r="T163" s="421"/>
      <c r="AT163" s="416" t="s">
        <v>126</v>
      </c>
      <c r="AU163" s="416" t="s">
        <v>79</v>
      </c>
      <c r="AV163" s="414" t="s">
        <v>79</v>
      </c>
      <c r="AW163" s="414" t="s">
        <v>32</v>
      </c>
      <c r="AX163" s="414" t="s">
        <v>77</v>
      </c>
      <c r="AY163" s="416" t="s">
        <v>117</v>
      </c>
    </row>
    <row r="164" spans="1:65" s="315" customFormat="1" ht="51" customHeight="1" x14ac:dyDescent="0.3">
      <c r="A164" s="365"/>
      <c r="B164" s="400"/>
      <c r="C164" s="401">
        <v>31</v>
      </c>
      <c r="D164" s="401" t="s">
        <v>119</v>
      </c>
      <c r="E164" s="402" t="s">
        <v>561</v>
      </c>
      <c r="F164" s="403" t="s">
        <v>562</v>
      </c>
      <c r="G164" s="404" t="s">
        <v>122</v>
      </c>
      <c r="H164" s="405"/>
      <c r="I164" s="406">
        <v>296</v>
      </c>
      <c r="J164" s="406">
        <f>ROUND(I164*H164,2)</f>
        <v>0</v>
      </c>
      <c r="K164" s="403" t="s">
        <v>123</v>
      </c>
      <c r="L164" s="316"/>
      <c r="M164" s="407" t="s">
        <v>5</v>
      </c>
      <c r="N164" s="408" t="s">
        <v>40</v>
      </c>
      <c r="O164" s="409">
        <v>0.78400000000000003</v>
      </c>
      <c r="P164" s="409">
        <f>O164*H164</f>
        <v>0</v>
      </c>
      <c r="Q164" s="409">
        <v>8.5650000000000004E-2</v>
      </c>
      <c r="R164" s="409">
        <f>Q164*H164</f>
        <v>0</v>
      </c>
      <c r="S164" s="409">
        <v>0</v>
      </c>
      <c r="T164" s="410">
        <f>S164*H164</f>
        <v>0</v>
      </c>
      <c r="AR164" s="305" t="s">
        <v>124</v>
      </c>
      <c r="AT164" s="305" t="s">
        <v>119</v>
      </c>
      <c r="AU164" s="305" t="s">
        <v>79</v>
      </c>
      <c r="AY164" s="305" t="s">
        <v>117</v>
      </c>
      <c r="BE164" s="411">
        <f>IF(N164="základní",J164,0)</f>
        <v>0</v>
      </c>
      <c r="BF164" s="411">
        <f>IF(N164="snížená",J164,0)</f>
        <v>0</v>
      </c>
      <c r="BG164" s="411">
        <f>IF(N164="zákl. přenesená",J164,0)</f>
        <v>0</v>
      </c>
      <c r="BH164" s="411">
        <f>IF(N164="sníž. přenesená",J164,0)</f>
        <v>0</v>
      </c>
      <c r="BI164" s="411">
        <f>IF(N164="nulová",J164,0)</f>
        <v>0</v>
      </c>
      <c r="BJ164" s="305" t="s">
        <v>77</v>
      </c>
      <c r="BK164" s="411">
        <f>ROUND(I164*H164,2)</f>
        <v>0</v>
      </c>
      <c r="BL164" s="305" t="s">
        <v>124</v>
      </c>
      <c r="BM164" s="305" t="s">
        <v>563</v>
      </c>
    </row>
    <row r="165" spans="1:65" s="414" customFormat="1" x14ac:dyDescent="0.3">
      <c r="A165" s="412"/>
      <c r="B165" s="413"/>
      <c r="D165" s="415" t="s">
        <v>126</v>
      </c>
      <c r="E165" s="416" t="s">
        <v>5</v>
      </c>
      <c r="F165" s="417" t="s">
        <v>538</v>
      </c>
      <c r="H165" s="418"/>
      <c r="I165" s="432"/>
      <c r="L165" s="413"/>
      <c r="M165" s="419"/>
      <c r="N165" s="420"/>
      <c r="O165" s="420"/>
      <c r="P165" s="420"/>
      <c r="Q165" s="420"/>
      <c r="R165" s="420"/>
      <c r="S165" s="420"/>
      <c r="T165" s="421"/>
      <c r="AT165" s="416" t="s">
        <v>126</v>
      </c>
      <c r="AU165" s="416" t="s">
        <v>79</v>
      </c>
      <c r="AV165" s="414" t="s">
        <v>79</v>
      </c>
      <c r="AW165" s="414" t="s">
        <v>32</v>
      </c>
      <c r="AX165" s="414" t="s">
        <v>77</v>
      </c>
      <c r="AY165" s="416" t="s">
        <v>117</v>
      </c>
    </row>
    <row r="166" spans="1:65" s="459" customFormat="1" x14ac:dyDescent="0.3">
      <c r="A166" s="453"/>
      <c r="B166" s="454"/>
      <c r="C166" s="414"/>
      <c r="D166" s="415" t="s">
        <v>126</v>
      </c>
      <c r="E166" s="416" t="s">
        <v>5</v>
      </c>
      <c r="F166" s="417" t="s">
        <v>539</v>
      </c>
      <c r="G166" s="414"/>
      <c r="H166" s="418"/>
      <c r="I166" s="432"/>
      <c r="J166" s="414"/>
      <c r="K166" s="414"/>
      <c r="L166" s="455"/>
      <c r="M166" s="456"/>
      <c r="N166" s="457"/>
      <c r="O166" s="457"/>
      <c r="P166" s="457"/>
      <c r="Q166" s="457"/>
      <c r="R166" s="457"/>
      <c r="S166" s="457"/>
      <c r="T166" s="458"/>
      <c r="AT166" s="460" t="s">
        <v>126</v>
      </c>
      <c r="AU166" s="460" t="s">
        <v>79</v>
      </c>
      <c r="AV166" s="459" t="s">
        <v>79</v>
      </c>
      <c r="AW166" s="459" t="s">
        <v>32</v>
      </c>
      <c r="AX166" s="459" t="s">
        <v>69</v>
      </c>
      <c r="AY166" s="460" t="s">
        <v>117</v>
      </c>
    </row>
    <row r="167" spans="1:65" s="459" customFormat="1" x14ac:dyDescent="0.3">
      <c r="A167" s="453"/>
      <c r="B167" s="454"/>
      <c r="C167" s="414"/>
      <c r="D167" s="415" t="s">
        <v>126</v>
      </c>
      <c r="E167" s="416" t="s">
        <v>5</v>
      </c>
      <c r="F167" s="417" t="s">
        <v>540</v>
      </c>
      <c r="G167" s="414"/>
      <c r="H167" s="418"/>
      <c r="I167" s="432"/>
      <c r="J167" s="414"/>
      <c r="K167" s="414"/>
      <c r="L167" s="455"/>
      <c r="M167" s="456"/>
      <c r="N167" s="457"/>
      <c r="O167" s="457"/>
      <c r="P167" s="457"/>
      <c r="Q167" s="457"/>
      <c r="R167" s="457"/>
      <c r="S167" s="457"/>
      <c r="T167" s="458"/>
      <c r="AT167" s="460" t="s">
        <v>126</v>
      </c>
      <c r="AU167" s="460" t="s">
        <v>79</v>
      </c>
      <c r="AV167" s="459" t="s">
        <v>79</v>
      </c>
      <c r="AW167" s="459" t="s">
        <v>32</v>
      </c>
      <c r="AX167" s="459" t="s">
        <v>69</v>
      </c>
      <c r="AY167" s="460" t="s">
        <v>117</v>
      </c>
    </row>
    <row r="168" spans="1:65" s="459" customFormat="1" x14ac:dyDescent="0.3">
      <c r="A168" s="453"/>
      <c r="B168" s="455"/>
      <c r="D168" s="415" t="s">
        <v>126</v>
      </c>
      <c r="E168" s="460" t="s">
        <v>5</v>
      </c>
      <c r="F168" s="461" t="s">
        <v>176</v>
      </c>
      <c r="H168" s="462"/>
      <c r="I168" s="463"/>
      <c r="L168" s="455"/>
      <c r="M168" s="456"/>
      <c r="N168" s="457"/>
      <c r="O168" s="457"/>
      <c r="P168" s="457"/>
      <c r="Q168" s="457"/>
      <c r="R168" s="457"/>
      <c r="S168" s="457"/>
      <c r="T168" s="458"/>
      <c r="AT168" s="460" t="s">
        <v>126</v>
      </c>
      <c r="AU168" s="460" t="s">
        <v>79</v>
      </c>
      <c r="AV168" s="459" t="s">
        <v>124</v>
      </c>
      <c r="AW168" s="459" t="s">
        <v>32</v>
      </c>
      <c r="AX168" s="459" t="s">
        <v>77</v>
      </c>
      <c r="AY168" s="460" t="s">
        <v>117</v>
      </c>
    </row>
    <row r="169" spans="1:65" s="315" customFormat="1" ht="16.5" customHeight="1" x14ac:dyDescent="0.3">
      <c r="A169" s="365"/>
      <c r="B169" s="400"/>
      <c r="C169" s="465">
        <v>32</v>
      </c>
      <c r="D169" s="465" t="s">
        <v>177</v>
      </c>
      <c r="E169" s="466" t="s">
        <v>411</v>
      </c>
      <c r="F169" s="467" t="s">
        <v>412</v>
      </c>
      <c r="G169" s="468" t="s">
        <v>122</v>
      </c>
      <c r="H169" s="469"/>
      <c r="I169" s="470">
        <v>3552</v>
      </c>
      <c r="J169" s="470">
        <f>ROUND(I169*H169,2)</f>
        <v>0</v>
      </c>
      <c r="K169" s="467" t="s">
        <v>123</v>
      </c>
      <c r="L169" s="471"/>
      <c r="M169" s="472" t="s">
        <v>5</v>
      </c>
      <c r="N169" s="473" t="s">
        <v>40</v>
      </c>
      <c r="O169" s="317"/>
      <c r="P169" s="474">
        <f>O169*H169</f>
        <v>0</v>
      </c>
      <c r="Q169" s="474">
        <v>0.13100000000000001</v>
      </c>
      <c r="R169" s="474">
        <f>Q169*H169</f>
        <v>0</v>
      </c>
      <c r="S169" s="474">
        <v>0</v>
      </c>
      <c r="T169" s="475">
        <f>S169*H169</f>
        <v>0</v>
      </c>
      <c r="AR169" s="305" t="s">
        <v>151</v>
      </c>
      <c r="AT169" s="305" t="s">
        <v>177</v>
      </c>
      <c r="AU169" s="305" t="s">
        <v>79</v>
      </c>
      <c r="AY169" s="305" t="s">
        <v>117</v>
      </c>
      <c r="BE169" s="411">
        <f>IF(N169="základní",J169,0)</f>
        <v>0</v>
      </c>
      <c r="BF169" s="411">
        <f>IF(N169="snížená",J169,0)</f>
        <v>0</v>
      </c>
      <c r="BG169" s="411">
        <f>IF(N169="zákl. přenesená",J169,0)</f>
        <v>0</v>
      </c>
      <c r="BH169" s="411">
        <f>IF(N169="sníž. přenesená",J169,0)</f>
        <v>0</v>
      </c>
      <c r="BI169" s="411">
        <f>IF(N169="nulová",J169,0)</f>
        <v>0</v>
      </c>
      <c r="BJ169" s="305" t="s">
        <v>77</v>
      </c>
      <c r="BK169" s="411">
        <f>ROUND(I169*H169,2)</f>
        <v>0</v>
      </c>
      <c r="BL169" s="305" t="s">
        <v>124</v>
      </c>
      <c r="BM169" s="305" t="s">
        <v>554</v>
      </c>
    </row>
    <row r="170" spans="1:65" s="486" customFormat="1" x14ac:dyDescent="0.3">
      <c r="A170" s="476"/>
      <c r="B170" s="477"/>
      <c r="C170" s="476"/>
      <c r="D170" s="478" t="s">
        <v>126</v>
      </c>
      <c r="E170" s="479" t="s">
        <v>5</v>
      </c>
      <c r="F170" s="480" t="s">
        <v>564</v>
      </c>
      <c r="G170" s="476"/>
      <c r="H170" s="481"/>
      <c r="I170" s="482"/>
      <c r="J170" s="476"/>
      <c r="K170" s="476"/>
      <c r="L170" s="477"/>
      <c r="M170" s="483"/>
      <c r="N170" s="484"/>
      <c r="O170" s="484"/>
      <c r="P170" s="484"/>
      <c r="Q170" s="484"/>
      <c r="R170" s="484"/>
      <c r="S170" s="484"/>
      <c r="T170" s="485"/>
      <c r="AT170" s="487" t="s">
        <v>126</v>
      </c>
      <c r="AU170" s="487" t="s">
        <v>79</v>
      </c>
      <c r="AV170" s="486" t="s">
        <v>79</v>
      </c>
      <c r="AW170" s="486" t="s">
        <v>32</v>
      </c>
      <c r="AX170" s="486" t="s">
        <v>77</v>
      </c>
      <c r="AY170" s="487" t="s">
        <v>117</v>
      </c>
    </row>
    <row r="171" spans="1:65" s="315" customFormat="1" ht="16.5" customHeight="1" x14ac:dyDescent="0.3">
      <c r="A171" s="365"/>
      <c r="B171" s="400"/>
      <c r="C171" s="443">
        <v>33</v>
      </c>
      <c r="D171" s="443" t="s">
        <v>177</v>
      </c>
      <c r="E171" s="444" t="s">
        <v>407</v>
      </c>
      <c r="F171" s="445" t="s">
        <v>408</v>
      </c>
      <c r="G171" s="446" t="s">
        <v>122</v>
      </c>
      <c r="H171" s="447"/>
      <c r="I171" s="448">
        <v>279</v>
      </c>
      <c r="J171" s="448">
        <f>ROUND(I171*H171,2)</f>
        <v>0</v>
      </c>
      <c r="K171" s="445" t="s">
        <v>123</v>
      </c>
      <c r="L171" s="449"/>
      <c r="M171" s="450" t="s">
        <v>5</v>
      </c>
      <c r="N171" s="451" t="s">
        <v>40</v>
      </c>
      <c r="O171" s="409">
        <v>0</v>
      </c>
      <c r="P171" s="409">
        <f>O171*H171</f>
        <v>0</v>
      </c>
      <c r="Q171" s="409">
        <v>0.17599999999999999</v>
      </c>
      <c r="R171" s="409">
        <f>Q171*H171</f>
        <v>0</v>
      </c>
      <c r="S171" s="409">
        <v>0</v>
      </c>
      <c r="T171" s="410">
        <f>S171*H171</f>
        <v>0</v>
      </c>
      <c r="AR171" s="305" t="s">
        <v>151</v>
      </c>
      <c r="AT171" s="305" t="s">
        <v>177</v>
      </c>
      <c r="AU171" s="305" t="s">
        <v>79</v>
      </c>
      <c r="AY171" s="305" t="s">
        <v>117</v>
      </c>
      <c r="BE171" s="411">
        <f>IF(N171="základní",J171,0)</f>
        <v>0</v>
      </c>
      <c r="BF171" s="411">
        <f>IF(N171="snížená",J171,0)</f>
        <v>0</v>
      </c>
      <c r="BG171" s="411">
        <f>IF(N171="zákl. přenesená",J171,0)</f>
        <v>0</v>
      </c>
      <c r="BH171" s="411">
        <f>IF(N171="sníž. přenesená",J171,0)</f>
        <v>0</v>
      </c>
      <c r="BI171" s="411">
        <f>IF(N171="nulová",J171,0)</f>
        <v>0</v>
      </c>
      <c r="BJ171" s="305" t="s">
        <v>77</v>
      </c>
      <c r="BK171" s="411">
        <f>ROUND(I171*H171,2)</f>
        <v>0</v>
      </c>
      <c r="BL171" s="305" t="s">
        <v>124</v>
      </c>
      <c r="BM171" s="305" t="s">
        <v>565</v>
      </c>
    </row>
    <row r="172" spans="1:65" s="414" customFormat="1" x14ac:dyDescent="0.3">
      <c r="A172" s="412"/>
      <c r="B172" s="413"/>
      <c r="D172" s="415" t="s">
        <v>126</v>
      </c>
      <c r="E172" s="416" t="s">
        <v>5</v>
      </c>
      <c r="F172" s="417" t="s">
        <v>538</v>
      </c>
      <c r="H172" s="418"/>
      <c r="L172" s="413"/>
      <c r="M172" s="419"/>
      <c r="N172" s="420"/>
      <c r="O172" s="420"/>
      <c r="P172" s="420"/>
      <c r="Q172" s="420"/>
      <c r="R172" s="420"/>
      <c r="S172" s="420"/>
      <c r="T172" s="421"/>
      <c r="AT172" s="416" t="s">
        <v>126</v>
      </c>
      <c r="AU172" s="416" t="s">
        <v>79</v>
      </c>
      <c r="AV172" s="414" t="s">
        <v>79</v>
      </c>
      <c r="AW172" s="414" t="s">
        <v>32</v>
      </c>
      <c r="AX172" s="414" t="s">
        <v>77</v>
      </c>
      <c r="AY172" s="416" t="s">
        <v>117</v>
      </c>
    </row>
    <row r="173" spans="1:65" s="315" customFormat="1" ht="16.5" customHeight="1" x14ac:dyDescent="0.3">
      <c r="A173" s="365"/>
      <c r="B173" s="400"/>
      <c r="C173" s="443">
        <v>34</v>
      </c>
      <c r="D173" s="443" t="s">
        <v>177</v>
      </c>
      <c r="E173" s="444" t="s">
        <v>566</v>
      </c>
      <c r="F173" s="445" t="s">
        <v>567</v>
      </c>
      <c r="G173" s="446" t="s">
        <v>122</v>
      </c>
      <c r="H173" s="447"/>
      <c r="I173" s="488">
        <v>539</v>
      </c>
      <c r="J173" s="448">
        <f>ROUND(I173*H173,2)</f>
        <v>0</v>
      </c>
      <c r="K173" s="445" t="s">
        <v>123</v>
      </c>
      <c r="L173" s="449"/>
      <c r="M173" s="489" t="s">
        <v>5</v>
      </c>
      <c r="N173" s="451" t="s">
        <v>40</v>
      </c>
      <c r="O173" s="317"/>
      <c r="P173" s="409">
        <f>O173*H173</f>
        <v>0</v>
      </c>
      <c r="Q173" s="409">
        <v>0.17599999999999999</v>
      </c>
      <c r="R173" s="409">
        <f>Q173*H173</f>
        <v>0</v>
      </c>
      <c r="S173" s="409">
        <v>0</v>
      </c>
      <c r="T173" s="410">
        <f>S173*H173</f>
        <v>0</v>
      </c>
      <c r="AR173" s="305" t="s">
        <v>151</v>
      </c>
      <c r="AT173" s="305" t="s">
        <v>177</v>
      </c>
      <c r="AU173" s="305" t="s">
        <v>79</v>
      </c>
      <c r="AY173" s="305" t="s">
        <v>117</v>
      </c>
      <c r="BE173" s="411">
        <f>IF(N173="základní",J173,0)</f>
        <v>0</v>
      </c>
      <c r="BF173" s="411">
        <f>IF(N173="snížená",J173,0)</f>
        <v>0</v>
      </c>
      <c r="BG173" s="411">
        <f>IF(N173="zákl. přenesená",J173,0)</f>
        <v>0</v>
      </c>
      <c r="BH173" s="411">
        <f>IF(N173="sníž. přenesená",J173,0)</f>
        <v>0</v>
      </c>
      <c r="BI173" s="411">
        <f>IF(N173="nulová",J173,0)</f>
        <v>0</v>
      </c>
      <c r="BJ173" s="305" t="s">
        <v>77</v>
      </c>
      <c r="BK173" s="411">
        <f>ROUND(I173*H173,2)</f>
        <v>0</v>
      </c>
      <c r="BL173" s="305" t="s">
        <v>124</v>
      </c>
      <c r="BM173" s="305" t="s">
        <v>565</v>
      </c>
    </row>
    <row r="174" spans="1:65" s="414" customFormat="1" x14ac:dyDescent="0.3">
      <c r="A174" s="412"/>
      <c r="B174" s="413"/>
      <c r="D174" s="415" t="s">
        <v>126</v>
      </c>
      <c r="E174" s="416" t="s">
        <v>5</v>
      </c>
      <c r="F174" s="417" t="s">
        <v>568</v>
      </c>
      <c r="H174" s="418"/>
      <c r="I174" s="490"/>
      <c r="L174" s="413"/>
      <c r="M174" s="419"/>
      <c r="N174" s="420"/>
      <c r="O174" s="420"/>
      <c r="P174" s="420"/>
      <c r="Q174" s="420"/>
      <c r="R174" s="420"/>
      <c r="S174" s="420"/>
      <c r="T174" s="421"/>
      <c r="AT174" s="416" t="s">
        <v>126</v>
      </c>
      <c r="AU174" s="416" t="s">
        <v>79</v>
      </c>
      <c r="AV174" s="414" t="s">
        <v>79</v>
      </c>
      <c r="AW174" s="414" t="s">
        <v>32</v>
      </c>
      <c r="AX174" s="414" t="s">
        <v>77</v>
      </c>
      <c r="AY174" s="416" t="s">
        <v>117</v>
      </c>
    </row>
    <row r="175" spans="1:65" s="315" customFormat="1" ht="63.75" customHeight="1" x14ac:dyDescent="0.3">
      <c r="A175" s="365"/>
      <c r="B175" s="400"/>
      <c r="C175" s="401">
        <v>35</v>
      </c>
      <c r="D175" s="401" t="s">
        <v>119</v>
      </c>
      <c r="E175" s="402" t="s">
        <v>569</v>
      </c>
      <c r="F175" s="403" t="s">
        <v>570</v>
      </c>
      <c r="G175" s="404" t="s">
        <v>122</v>
      </c>
      <c r="H175" s="405"/>
      <c r="I175" s="491">
        <v>20.9</v>
      </c>
      <c r="J175" s="406">
        <f>ROUND(I175*H175,2)</f>
        <v>0</v>
      </c>
      <c r="K175" s="403" t="s">
        <v>123</v>
      </c>
      <c r="L175" s="316"/>
      <c r="M175" s="430" t="s">
        <v>5</v>
      </c>
      <c r="N175" s="408" t="s">
        <v>40</v>
      </c>
      <c r="O175" s="317"/>
      <c r="P175" s="409">
        <f>O175*H175</f>
        <v>0</v>
      </c>
      <c r="Q175" s="409">
        <v>0</v>
      </c>
      <c r="R175" s="409">
        <f>Q175*H175</f>
        <v>0</v>
      </c>
      <c r="S175" s="409">
        <v>0</v>
      </c>
      <c r="T175" s="410">
        <f>S175*H175</f>
        <v>0</v>
      </c>
      <c r="AR175" s="305" t="s">
        <v>124</v>
      </c>
      <c r="AT175" s="305" t="s">
        <v>119</v>
      </c>
      <c r="AU175" s="305" t="s">
        <v>79</v>
      </c>
      <c r="AY175" s="305" t="s">
        <v>117</v>
      </c>
      <c r="BE175" s="411">
        <f>IF(N175="základní",J175,0)</f>
        <v>0</v>
      </c>
      <c r="BF175" s="411">
        <f>IF(N175="snížená",J175,0)</f>
        <v>0</v>
      </c>
      <c r="BG175" s="411">
        <f>IF(N175="zákl. přenesená",J175,0)</f>
        <v>0</v>
      </c>
      <c r="BH175" s="411">
        <f>IF(N175="sníž. přenesená",J175,0)</f>
        <v>0</v>
      </c>
      <c r="BI175" s="411">
        <f>IF(N175="nulová",J175,0)</f>
        <v>0</v>
      </c>
      <c r="BJ175" s="305" t="s">
        <v>77</v>
      </c>
      <c r="BK175" s="411">
        <f>ROUND(I175*H175,2)</f>
        <v>0</v>
      </c>
      <c r="BL175" s="305" t="s">
        <v>124</v>
      </c>
      <c r="BM175" s="305" t="s">
        <v>560</v>
      </c>
    </row>
    <row r="176" spans="1:65" s="414" customFormat="1" x14ac:dyDescent="0.3">
      <c r="A176" s="412"/>
      <c r="B176" s="413"/>
      <c r="D176" s="415" t="s">
        <v>126</v>
      </c>
      <c r="E176" s="416" t="s">
        <v>5</v>
      </c>
      <c r="F176" s="417" t="s">
        <v>539</v>
      </c>
      <c r="H176" s="418"/>
      <c r="I176" s="432"/>
      <c r="L176" s="413"/>
      <c r="M176" s="419"/>
      <c r="N176" s="420"/>
      <c r="O176" s="420"/>
      <c r="P176" s="420"/>
      <c r="Q176" s="420"/>
      <c r="R176" s="420"/>
      <c r="S176" s="420"/>
      <c r="T176" s="421"/>
      <c r="AT176" s="416" t="s">
        <v>126</v>
      </c>
      <c r="AU176" s="416" t="s">
        <v>79</v>
      </c>
      <c r="AV176" s="414" t="s">
        <v>79</v>
      </c>
      <c r="AW176" s="414" t="s">
        <v>32</v>
      </c>
      <c r="AX176" s="414" t="s">
        <v>77</v>
      </c>
      <c r="AY176" s="416" t="s">
        <v>117</v>
      </c>
    </row>
    <row r="177" spans="1:65" s="388" customFormat="1" ht="29.85" customHeight="1" x14ac:dyDescent="0.3">
      <c r="A177" s="386"/>
      <c r="B177" s="387"/>
      <c r="D177" s="389" t="s">
        <v>68</v>
      </c>
      <c r="E177" s="398" t="s">
        <v>151</v>
      </c>
      <c r="F177" s="398" t="s">
        <v>415</v>
      </c>
      <c r="J177" s="399">
        <f>SUM(J178:J178)</f>
        <v>0</v>
      </c>
      <c r="L177" s="387"/>
      <c r="M177" s="392"/>
      <c r="N177" s="393"/>
      <c r="O177" s="393"/>
      <c r="P177" s="394">
        <f>SUM(P178:P178)</f>
        <v>0</v>
      </c>
      <c r="Q177" s="393"/>
      <c r="R177" s="394">
        <f>SUM(R178:R178)</f>
        <v>0</v>
      </c>
      <c r="S177" s="393"/>
      <c r="T177" s="395">
        <f>SUM(T178:T178)</f>
        <v>0</v>
      </c>
      <c r="AR177" s="389" t="s">
        <v>77</v>
      </c>
      <c r="AT177" s="396" t="s">
        <v>68</v>
      </c>
      <c r="AU177" s="396" t="s">
        <v>77</v>
      </c>
      <c r="AY177" s="389" t="s">
        <v>117</v>
      </c>
      <c r="BK177" s="397">
        <f>SUM(BK178:BK178)</f>
        <v>0</v>
      </c>
    </row>
    <row r="178" spans="1:65" s="315" customFormat="1" ht="16.5" customHeight="1" x14ac:dyDescent="0.3">
      <c r="A178" s="365"/>
      <c r="B178" s="400"/>
      <c r="C178" s="401">
        <v>36</v>
      </c>
      <c r="D178" s="401" t="s">
        <v>119</v>
      </c>
      <c r="E178" s="402" t="s">
        <v>416</v>
      </c>
      <c r="F178" s="403" t="s">
        <v>417</v>
      </c>
      <c r="G178" s="404" t="s">
        <v>401</v>
      </c>
      <c r="H178" s="405"/>
      <c r="I178" s="406">
        <v>1650</v>
      </c>
      <c r="J178" s="406">
        <f>ROUND(I178*H178,2)</f>
        <v>0</v>
      </c>
      <c r="K178" s="403" t="s">
        <v>123</v>
      </c>
      <c r="L178" s="316"/>
      <c r="M178" s="407" t="s">
        <v>5</v>
      </c>
      <c r="N178" s="408" t="s">
        <v>40</v>
      </c>
      <c r="O178" s="409">
        <v>3.8170000000000002</v>
      </c>
      <c r="P178" s="409">
        <f>O178*H178</f>
        <v>0</v>
      </c>
      <c r="Q178" s="409">
        <v>0.42080000000000001</v>
      </c>
      <c r="R178" s="409">
        <f>Q178*H178</f>
        <v>0</v>
      </c>
      <c r="S178" s="409">
        <v>0</v>
      </c>
      <c r="T178" s="410">
        <f>S178*H178</f>
        <v>0</v>
      </c>
      <c r="AR178" s="305" t="s">
        <v>124</v>
      </c>
      <c r="AT178" s="305" t="s">
        <v>119</v>
      </c>
      <c r="AU178" s="305" t="s">
        <v>79</v>
      </c>
      <c r="AY178" s="305" t="s">
        <v>117</v>
      </c>
      <c r="BE178" s="411">
        <f>IF(N178="základní",J178,0)</f>
        <v>0</v>
      </c>
      <c r="BF178" s="411">
        <f>IF(N178="snížená",J178,0)</f>
        <v>0</v>
      </c>
      <c r="BG178" s="411">
        <f>IF(N178="zákl. přenesená",J178,0)</f>
        <v>0</v>
      </c>
      <c r="BH178" s="411">
        <f>IF(N178="sníž. přenesená",J178,0)</f>
        <v>0</v>
      </c>
      <c r="BI178" s="411">
        <f>IF(N178="nulová",J178,0)</f>
        <v>0</v>
      </c>
      <c r="BJ178" s="305" t="s">
        <v>77</v>
      </c>
      <c r="BK178" s="411">
        <f>ROUND(I178*H178,2)</f>
        <v>0</v>
      </c>
      <c r="BL178" s="305" t="s">
        <v>124</v>
      </c>
      <c r="BM178" s="305" t="s">
        <v>418</v>
      </c>
    </row>
    <row r="179" spans="1:65" s="388" customFormat="1" ht="29.85" customHeight="1" x14ac:dyDescent="0.3">
      <c r="A179" s="386"/>
      <c r="B179" s="387"/>
      <c r="D179" s="389" t="s">
        <v>68</v>
      </c>
      <c r="E179" s="398" t="s">
        <v>472</v>
      </c>
      <c r="F179" s="398" t="s">
        <v>571</v>
      </c>
      <c r="J179" s="399">
        <f>SUM(J180:J190)</f>
        <v>0</v>
      </c>
      <c r="L179" s="387"/>
      <c r="M179" s="392"/>
      <c r="N179" s="393"/>
      <c r="O179" s="393"/>
      <c r="P179" s="394">
        <f>SUM(P180:P191)</f>
        <v>0</v>
      </c>
      <c r="Q179" s="393"/>
      <c r="R179" s="394">
        <f>SUM(R180:R191)</f>
        <v>0</v>
      </c>
      <c r="S179" s="393"/>
      <c r="T179" s="395">
        <f>SUM(T180:T191)</f>
        <v>0</v>
      </c>
      <c r="AR179" s="389" t="s">
        <v>77</v>
      </c>
      <c r="AT179" s="396" t="s">
        <v>68</v>
      </c>
      <c r="AU179" s="396" t="s">
        <v>77</v>
      </c>
      <c r="AY179" s="389" t="s">
        <v>117</v>
      </c>
      <c r="BK179" s="397">
        <f>SUM(BK180:BK191)</f>
        <v>0</v>
      </c>
    </row>
    <row r="180" spans="1:65" s="315" customFormat="1" ht="38.25" customHeight="1" x14ac:dyDescent="0.3">
      <c r="A180" s="365"/>
      <c r="B180" s="400"/>
      <c r="C180" s="401">
        <v>37</v>
      </c>
      <c r="D180" s="401" t="s">
        <v>119</v>
      </c>
      <c r="E180" s="402" t="s">
        <v>397</v>
      </c>
      <c r="F180" s="403" t="s">
        <v>398</v>
      </c>
      <c r="G180" s="404" t="s">
        <v>399</v>
      </c>
      <c r="H180" s="405"/>
      <c r="I180" s="406">
        <v>182</v>
      </c>
      <c r="J180" s="406">
        <f>ROUND(I180*H180,2)</f>
        <v>0</v>
      </c>
      <c r="K180" s="403" t="s">
        <v>123</v>
      </c>
      <c r="L180" s="316"/>
      <c r="M180" s="407" t="s">
        <v>5</v>
      </c>
      <c r="N180" s="408" t="s">
        <v>40</v>
      </c>
      <c r="O180" s="409">
        <v>0.216</v>
      </c>
      <c r="P180" s="409">
        <f>O180*H180</f>
        <v>0</v>
      </c>
      <c r="Q180" s="409">
        <v>0.1295</v>
      </c>
      <c r="R180" s="409">
        <f>Q180*H180</f>
        <v>0</v>
      </c>
      <c r="S180" s="409">
        <v>0</v>
      </c>
      <c r="T180" s="410">
        <f>S180*H180</f>
        <v>0</v>
      </c>
      <c r="AR180" s="305" t="s">
        <v>124</v>
      </c>
      <c r="AT180" s="305" t="s">
        <v>119</v>
      </c>
      <c r="AU180" s="305" t="s">
        <v>79</v>
      </c>
      <c r="AY180" s="305" t="s">
        <v>117</v>
      </c>
      <c r="BE180" s="411">
        <f>IF(N180="základní",J180,0)</f>
        <v>0</v>
      </c>
      <c r="BF180" s="411">
        <f>IF(N180="snížená",J180,0)</f>
        <v>0</v>
      </c>
      <c r="BG180" s="411">
        <f>IF(N180="zákl. přenesená",J180,0)</f>
        <v>0</v>
      </c>
      <c r="BH180" s="411">
        <f>IF(N180="sníž. přenesená",J180,0)</f>
        <v>0</v>
      </c>
      <c r="BI180" s="411">
        <f>IF(N180="nulová",J180,0)</f>
        <v>0</v>
      </c>
      <c r="BJ180" s="305" t="s">
        <v>77</v>
      </c>
      <c r="BK180" s="411">
        <f>ROUND(I180*H180,2)</f>
        <v>0</v>
      </c>
      <c r="BL180" s="305" t="s">
        <v>124</v>
      </c>
      <c r="BM180" s="305" t="s">
        <v>400</v>
      </c>
    </row>
    <row r="181" spans="1:65" s="414" customFormat="1" x14ac:dyDescent="0.3">
      <c r="A181" s="412"/>
      <c r="B181" s="413"/>
      <c r="D181" s="415" t="s">
        <v>126</v>
      </c>
      <c r="E181" s="416" t="s">
        <v>5</v>
      </c>
      <c r="F181" s="417" t="s">
        <v>572</v>
      </c>
      <c r="H181" s="418"/>
      <c r="I181" s="432"/>
      <c r="L181" s="413"/>
      <c r="M181" s="419"/>
      <c r="N181" s="420"/>
      <c r="O181" s="420"/>
      <c r="P181" s="420"/>
      <c r="Q181" s="420"/>
      <c r="R181" s="420"/>
      <c r="S181" s="420"/>
      <c r="T181" s="421"/>
      <c r="AT181" s="416" t="s">
        <v>126</v>
      </c>
      <c r="AU181" s="416" t="s">
        <v>79</v>
      </c>
      <c r="AV181" s="414" t="s">
        <v>79</v>
      </c>
      <c r="AW181" s="414" t="s">
        <v>32</v>
      </c>
      <c r="AX181" s="414" t="s">
        <v>69</v>
      </c>
      <c r="AY181" s="416" t="s">
        <v>117</v>
      </c>
    </row>
    <row r="182" spans="1:65" s="414" customFormat="1" x14ac:dyDescent="0.3">
      <c r="A182" s="412"/>
      <c r="B182" s="413"/>
      <c r="D182" s="415" t="s">
        <v>126</v>
      </c>
      <c r="E182" s="416" t="s">
        <v>5</v>
      </c>
      <c r="F182" s="417" t="s">
        <v>573</v>
      </c>
      <c r="H182" s="418"/>
      <c r="I182" s="432"/>
      <c r="L182" s="413"/>
      <c r="M182" s="419"/>
      <c r="N182" s="420"/>
      <c r="O182" s="420"/>
      <c r="P182" s="420"/>
      <c r="Q182" s="420"/>
      <c r="R182" s="420"/>
      <c r="S182" s="420"/>
      <c r="T182" s="421"/>
      <c r="AT182" s="416" t="s">
        <v>126</v>
      </c>
      <c r="AU182" s="416" t="s">
        <v>79</v>
      </c>
      <c r="AV182" s="414" t="s">
        <v>79</v>
      </c>
      <c r="AW182" s="414" t="s">
        <v>32</v>
      </c>
      <c r="AX182" s="414" t="s">
        <v>69</v>
      </c>
      <c r="AY182" s="416" t="s">
        <v>117</v>
      </c>
    </row>
    <row r="183" spans="1:65" s="435" customFormat="1" x14ac:dyDescent="0.3">
      <c r="A183" s="433"/>
      <c r="B183" s="434"/>
      <c r="D183" s="415" t="s">
        <v>126</v>
      </c>
      <c r="E183" s="436" t="s">
        <v>5</v>
      </c>
      <c r="F183" s="437" t="s">
        <v>176</v>
      </c>
      <c r="H183" s="438"/>
      <c r="I183" s="452"/>
      <c r="L183" s="434"/>
      <c r="M183" s="439"/>
      <c r="N183" s="440"/>
      <c r="O183" s="440"/>
      <c r="P183" s="440"/>
      <c r="Q183" s="440"/>
      <c r="R183" s="440"/>
      <c r="S183" s="440"/>
      <c r="T183" s="441"/>
      <c r="AT183" s="436" t="s">
        <v>126</v>
      </c>
      <c r="AU183" s="436" t="s">
        <v>79</v>
      </c>
      <c r="AV183" s="435" t="s">
        <v>124</v>
      </c>
      <c r="AW183" s="435" t="s">
        <v>32</v>
      </c>
      <c r="AX183" s="435" t="s">
        <v>77</v>
      </c>
      <c r="AY183" s="436" t="s">
        <v>117</v>
      </c>
    </row>
    <row r="184" spans="1:65" s="315" customFormat="1" ht="16.5" customHeight="1" x14ac:dyDescent="0.3">
      <c r="A184" s="365"/>
      <c r="B184" s="400"/>
      <c r="C184" s="443">
        <v>38</v>
      </c>
      <c r="D184" s="443" t="s">
        <v>177</v>
      </c>
      <c r="E184" s="444" t="s">
        <v>574</v>
      </c>
      <c r="F184" s="445" t="s">
        <v>575</v>
      </c>
      <c r="G184" s="446" t="s">
        <v>401</v>
      </c>
      <c r="H184" s="447"/>
      <c r="I184" s="448">
        <v>37</v>
      </c>
      <c r="J184" s="448">
        <f>ROUND(I184*H184,2)</f>
        <v>0</v>
      </c>
      <c r="K184" s="403" t="s">
        <v>123</v>
      </c>
      <c r="L184" s="449"/>
      <c r="M184" s="450" t="s">
        <v>5</v>
      </c>
      <c r="N184" s="451" t="s">
        <v>40</v>
      </c>
      <c r="O184" s="409">
        <v>0</v>
      </c>
      <c r="P184" s="409">
        <f>O184*H184</f>
        <v>0</v>
      </c>
      <c r="Q184" s="409">
        <v>0</v>
      </c>
      <c r="R184" s="409">
        <f>Q184*H184</f>
        <v>0</v>
      </c>
      <c r="S184" s="409">
        <v>0</v>
      </c>
      <c r="T184" s="410">
        <f>S184*H184</f>
        <v>0</v>
      </c>
      <c r="AR184" s="305" t="s">
        <v>151</v>
      </c>
      <c r="AT184" s="305" t="s">
        <v>177</v>
      </c>
      <c r="AU184" s="305" t="s">
        <v>79</v>
      </c>
      <c r="AY184" s="305" t="s">
        <v>117</v>
      </c>
      <c r="BE184" s="411">
        <f>IF(N184="základní",J184,0)</f>
        <v>0</v>
      </c>
      <c r="BF184" s="411">
        <f>IF(N184="snížená",J184,0)</f>
        <v>0</v>
      </c>
      <c r="BG184" s="411">
        <f>IF(N184="zákl. přenesená",J184,0)</f>
        <v>0</v>
      </c>
      <c r="BH184" s="411">
        <f>IF(N184="sníž. přenesená",J184,0)</f>
        <v>0</v>
      </c>
      <c r="BI184" s="411">
        <f>IF(N184="nulová",J184,0)</f>
        <v>0</v>
      </c>
      <c r="BJ184" s="305" t="s">
        <v>77</v>
      </c>
      <c r="BK184" s="411">
        <f>ROUND(I184*H184,2)</f>
        <v>0</v>
      </c>
      <c r="BL184" s="305" t="s">
        <v>124</v>
      </c>
      <c r="BM184" s="305" t="s">
        <v>402</v>
      </c>
    </row>
    <row r="185" spans="1:65" s="414" customFormat="1" x14ac:dyDescent="0.3">
      <c r="A185" s="412"/>
      <c r="B185" s="413"/>
      <c r="D185" s="415" t="s">
        <v>126</v>
      </c>
      <c r="E185" s="416" t="s">
        <v>5</v>
      </c>
      <c r="F185" s="417" t="s">
        <v>576</v>
      </c>
      <c r="H185" s="418"/>
      <c r="L185" s="413"/>
      <c r="M185" s="419"/>
      <c r="N185" s="420"/>
      <c r="O185" s="420"/>
      <c r="P185" s="420"/>
      <c r="Q185" s="420"/>
      <c r="R185" s="420"/>
      <c r="S185" s="420"/>
      <c r="T185" s="421"/>
      <c r="AT185" s="416" t="s">
        <v>126</v>
      </c>
      <c r="AU185" s="416" t="s">
        <v>79</v>
      </c>
      <c r="AV185" s="414" t="s">
        <v>79</v>
      </c>
      <c r="AW185" s="414" t="s">
        <v>32</v>
      </c>
      <c r="AX185" s="414" t="s">
        <v>77</v>
      </c>
      <c r="AY185" s="416" t="s">
        <v>117</v>
      </c>
    </row>
    <row r="186" spans="1:65" s="315" customFormat="1" ht="16.5" customHeight="1" x14ac:dyDescent="0.3">
      <c r="A186" s="365"/>
      <c r="B186" s="400"/>
      <c r="C186" s="443">
        <v>39</v>
      </c>
      <c r="D186" s="443" t="s">
        <v>177</v>
      </c>
      <c r="E186" s="444" t="s">
        <v>403</v>
      </c>
      <c r="F186" s="445" t="s">
        <v>404</v>
      </c>
      <c r="G186" s="446" t="s">
        <v>401</v>
      </c>
      <c r="H186" s="447"/>
      <c r="I186" s="448">
        <v>115</v>
      </c>
      <c r="J186" s="448">
        <f>ROUND(I186*H186,2)</f>
        <v>0</v>
      </c>
      <c r="K186" s="403" t="s">
        <v>123</v>
      </c>
      <c r="L186" s="449"/>
      <c r="M186" s="489" t="s">
        <v>5</v>
      </c>
      <c r="N186" s="451" t="s">
        <v>40</v>
      </c>
      <c r="O186" s="317"/>
      <c r="P186" s="409">
        <f>O186*H186</f>
        <v>0</v>
      </c>
      <c r="Q186" s="409">
        <v>0</v>
      </c>
      <c r="R186" s="409">
        <f>Q186*H186</f>
        <v>0</v>
      </c>
      <c r="S186" s="409">
        <v>0</v>
      </c>
      <c r="T186" s="410">
        <f>S186*H186</f>
        <v>0</v>
      </c>
      <c r="AR186" s="305" t="s">
        <v>151</v>
      </c>
      <c r="AT186" s="305" t="s">
        <v>177</v>
      </c>
      <c r="AU186" s="305" t="s">
        <v>79</v>
      </c>
      <c r="AY186" s="305" t="s">
        <v>117</v>
      </c>
      <c r="BE186" s="411">
        <f>IF(N186="základní",J186,0)</f>
        <v>0</v>
      </c>
      <c r="BF186" s="411">
        <f>IF(N186="snížená",J186,0)</f>
        <v>0</v>
      </c>
      <c r="BG186" s="411">
        <f>IF(N186="zákl. přenesená",J186,0)</f>
        <v>0</v>
      </c>
      <c r="BH186" s="411">
        <f>IF(N186="sníž. přenesená",J186,0)</f>
        <v>0</v>
      </c>
      <c r="BI186" s="411">
        <f>IF(N186="nulová",J186,0)</f>
        <v>0</v>
      </c>
      <c r="BJ186" s="305" t="s">
        <v>77</v>
      </c>
      <c r="BK186" s="411">
        <f>ROUND(I186*H186,2)</f>
        <v>0</v>
      </c>
      <c r="BL186" s="305" t="s">
        <v>124</v>
      </c>
      <c r="BM186" s="305" t="s">
        <v>402</v>
      </c>
    </row>
    <row r="187" spans="1:65" s="414" customFormat="1" x14ac:dyDescent="0.3">
      <c r="A187" s="412"/>
      <c r="B187" s="413"/>
      <c r="D187" s="415" t="s">
        <v>126</v>
      </c>
      <c r="E187" s="416" t="s">
        <v>5</v>
      </c>
      <c r="F187" s="417">
        <v>33</v>
      </c>
      <c r="H187" s="418"/>
      <c r="I187" s="432"/>
      <c r="L187" s="413"/>
      <c r="M187" s="419"/>
      <c r="N187" s="420"/>
      <c r="O187" s="420"/>
      <c r="P187" s="420"/>
      <c r="Q187" s="420"/>
      <c r="R187" s="420"/>
      <c r="S187" s="420"/>
      <c r="T187" s="421"/>
      <c r="AT187" s="416" t="s">
        <v>126</v>
      </c>
      <c r="AU187" s="416" t="s">
        <v>79</v>
      </c>
      <c r="AV187" s="414" t="s">
        <v>79</v>
      </c>
      <c r="AW187" s="414" t="s">
        <v>32</v>
      </c>
      <c r="AX187" s="414" t="s">
        <v>77</v>
      </c>
      <c r="AY187" s="416" t="s">
        <v>117</v>
      </c>
    </row>
    <row r="188" spans="1:65" s="315" customFormat="1" ht="38.25" customHeight="1" x14ac:dyDescent="0.3">
      <c r="A188" s="365"/>
      <c r="B188" s="400"/>
      <c r="C188" s="401">
        <v>40</v>
      </c>
      <c r="D188" s="401" t="s">
        <v>119</v>
      </c>
      <c r="E188" s="402" t="s">
        <v>577</v>
      </c>
      <c r="F188" s="403" t="s">
        <v>578</v>
      </c>
      <c r="G188" s="404" t="s">
        <v>399</v>
      </c>
      <c r="H188" s="405"/>
      <c r="I188" s="406">
        <v>224</v>
      </c>
      <c r="J188" s="406">
        <f>ROUND(I188*H188,2)</f>
        <v>0</v>
      </c>
      <c r="K188" s="403" t="s">
        <v>123</v>
      </c>
      <c r="L188" s="316"/>
      <c r="M188" s="407" t="s">
        <v>5</v>
      </c>
      <c r="N188" s="408" t="s">
        <v>40</v>
      </c>
      <c r="O188" s="409">
        <v>0.216</v>
      </c>
      <c r="P188" s="409">
        <f>O188*H188</f>
        <v>0</v>
      </c>
      <c r="Q188" s="409">
        <v>0.1295</v>
      </c>
      <c r="R188" s="409">
        <f>Q188*H188</f>
        <v>0</v>
      </c>
      <c r="S188" s="409">
        <v>0</v>
      </c>
      <c r="T188" s="410">
        <f>S188*H188</f>
        <v>0</v>
      </c>
      <c r="AR188" s="305" t="s">
        <v>124</v>
      </c>
      <c r="AT188" s="305" t="s">
        <v>119</v>
      </c>
      <c r="AU188" s="305" t="s">
        <v>79</v>
      </c>
      <c r="AY188" s="305" t="s">
        <v>117</v>
      </c>
      <c r="BE188" s="411">
        <f>IF(N188="základní",J188,0)</f>
        <v>0</v>
      </c>
      <c r="BF188" s="411">
        <f>IF(N188="snížená",J188,0)</f>
        <v>0</v>
      </c>
      <c r="BG188" s="411">
        <f>IF(N188="zákl. přenesená",J188,0)</f>
        <v>0</v>
      </c>
      <c r="BH188" s="411">
        <f>IF(N188="sníž. přenesená",J188,0)</f>
        <v>0</v>
      </c>
      <c r="BI188" s="411">
        <f>IF(N188="nulová",J188,0)</f>
        <v>0</v>
      </c>
      <c r="BJ188" s="305" t="s">
        <v>77</v>
      </c>
      <c r="BK188" s="411">
        <f>ROUND(I188*H188,2)</f>
        <v>0</v>
      </c>
      <c r="BL188" s="305" t="s">
        <v>124</v>
      </c>
      <c r="BM188" s="305" t="s">
        <v>400</v>
      </c>
    </row>
    <row r="189" spans="1:65" s="414" customFormat="1" x14ac:dyDescent="0.3">
      <c r="A189" s="412"/>
      <c r="B189" s="413"/>
      <c r="D189" s="415" t="s">
        <v>126</v>
      </c>
      <c r="E189" s="416" t="s">
        <v>5</v>
      </c>
      <c r="F189" s="417" t="s">
        <v>579</v>
      </c>
      <c r="H189" s="418"/>
      <c r="I189" s="432"/>
      <c r="L189" s="413"/>
      <c r="M189" s="419"/>
      <c r="N189" s="420"/>
      <c r="O189" s="420"/>
      <c r="P189" s="420"/>
      <c r="Q189" s="420"/>
      <c r="R189" s="420"/>
      <c r="S189" s="420"/>
      <c r="T189" s="421"/>
      <c r="AT189" s="416" t="s">
        <v>126</v>
      </c>
      <c r="AU189" s="416" t="s">
        <v>79</v>
      </c>
      <c r="AV189" s="414" t="s">
        <v>79</v>
      </c>
      <c r="AW189" s="414" t="s">
        <v>32</v>
      </c>
      <c r="AX189" s="414" t="s">
        <v>69</v>
      </c>
      <c r="AY189" s="416" t="s">
        <v>117</v>
      </c>
    </row>
    <row r="190" spans="1:65" s="315" customFormat="1" ht="16.5" customHeight="1" x14ac:dyDescent="0.3">
      <c r="A190" s="365"/>
      <c r="B190" s="400"/>
      <c r="C190" s="443">
        <v>41</v>
      </c>
      <c r="D190" s="443" t="s">
        <v>177</v>
      </c>
      <c r="E190" s="444" t="s">
        <v>580</v>
      </c>
      <c r="F190" s="445" t="s">
        <v>581</v>
      </c>
      <c r="G190" s="446" t="s">
        <v>401</v>
      </c>
      <c r="H190" s="447"/>
      <c r="I190" s="448">
        <v>143</v>
      </c>
      <c r="J190" s="448">
        <f>ROUND(I190*H190,2)</f>
        <v>0</v>
      </c>
      <c r="K190" s="403" t="s">
        <v>123</v>
      </c>
      <c r="L190" s="449"/>
      <c r="M190" s="489" t="s">
        <v>5</v>
      </c>
      <c r="N190" s="451" t="s">
        <v>40</v>
      </c>
      <c r="O190" s="317"/>
      <c r="P190" s="409">
        <f>O190*H190</f>
        <v>0</v>
      </c>
      <c r="Q190" s="409">
        <v>0</v>
      </c>
      <c r="R190" s="409">
        <f>Q190*H190</f>
        <v>0</v>
      </c>
      <c r="S190" s="409">
        <v>0</v>
      </c>
      <c r="T190" s="410">
        <f>S190*H190</f>
        <v>0</v>
      </c>
      <c r="AR190" s="305" t="s">
        <v>151</v>
      </c>
      <c r="AT190" s="305" t="s">
        <v>177</v>
      </c>
      <c r="AU190" s="305" t="s">
        <v>79</v>
      </c>
      <c r="AY190" s="305" t="s">
        <v>117</v>
      </c>
      <c r="BE190" s="411">
        <f>IF(N190="základní",J190,0)</f>
        <v>0</v>
      </c>
      <c r="BF190" s="411">
        <f>IF(N190="snížená",J190,0)</f>
        <v>0</v>
      </c>
      <c r="BG190" s="411">
        <f>IF(N190="zákl. přenesená",J190,0)</f>
        <v>0</v>
      </c>
      <c r="BH190" s="411">
        <f>IF(N190="sníž. přenesená",J190,0)</f>
        <v>0</v>
      </c>
      <c r="BI190" s="411">
        <f>IF(N190="nulová",J190,0)</f>
        <v>0</v>
      </c>
      <c r="BJ190" s="305" t="s">
        <v>77</v>
      </c>
      <c r="BK190" s="411">
        <f>ROUND(I190*H190,2)</f>
        <v>0</v>
      </c>
      <c r="BL190" s="305" t="s">
        <v>124</v>
      </c>
      <c r="BM190" s="305" t="s">
        <v>402</v>
      </c>
    </row>
    <row r="191" spans="1:65" s="414" customFormat="1" x14ac:dyDescent="0.3">
      <c r="A191" s="412"/>
      <c r="B191" s="413"/>
      <c r="D191" s="415" t="s">
        <v>126</v>
      </c>
      <c r="E191" s="416" t="s">
        <v>5</v>
      </c>
      <c r="F191" s="417" t="s">
        <v>579</v>
      </c>
      <c r="H191" s="418"/>
      <c r="I191" s="432"/>
      <c r="L191" s="413"/>
      <c r="M191" s="419"/>
      <c r="N191" s="420"/>
      <c r="O191" s="420"/>
      <c r="P191" s="420"/>
      <c r="Q191" s="420"/>
      <c r="R191" s="420"/>
      <c r="S191" s="420"/>
      <c r="T191" s="421"/>
      <c r="AT191" s="416" t="s">
        <v>126</v>
      </c>
      <c r="AU191" s="416" t="s">
        <v>79</v>
      </c>
      <c r="AV191" s="414" t="s">
        <v>79</v>
      </c>
      <c r="AW191" s="414" t="s">
        <v>32</v>
      </c>
      <c r="AX191" s="414" t="s">
        <v>69</v>
      </c>
      <c r="AY191" s="416" t="s">
        <v>117</v>
      </c>
    </row>
    <row r="192" spans="1:65" s="388" customFormat="1" ht="29.85" customHeight="1" x14ac:dyDescent="0.3">
      <c r="A192" s="386"/>
      <c r="B192" s="387"/>
      <c r="D192" s="389" t="s">
        <v>68</v>
      </c>
      <c r="E192" s="398" t="s">
        <v>180</v>
      </c>
      <c r="F192" s="398" t="s">
        <v>181</v>
      </c>
      <c r="J192" s="399">
        <f>SUM(J193:J217)</f>
        <v>0</v>
      </c>
      <c r="L192" s="387"/>
      <c r="M192" s="392"/>
      <c r="N192" s="393"/>
      <c r="O192" s="393"/>
      <c r="P192" s="394">
        <f>SUM(P193:P218)</f>
        <v>0</v>
      </c>
      <c r="Q192" s="393"/>
      <c r="R192" s="394">
        <f>SUM(R193:R218)</f>
        <v>0</v>
      </c>
      <c r="S192" s="393"/>
      <c r="T192" s="395">
        <f>SUM(T193:T218)</f>
        <v>0</v>
      </c>
      <c r="AR192" s="389" t="s">
        <v>77</v>
      </c>
      <c r="AT192" s="396" t="s">
        <v>68</v>
      </c>
      <c r="AU192" s="396" t="s">
        <v>77</v>
      </c>
      <c r="AY192" s="389" t="s">
        <v>117</v>
      </c>
      <c r="BK192" s="397">
        <f>SUM(BK193:BK218)</f>
        <v>0</v>
      </c>
    </row>
    <row r="193" spans="1:65" s="315" customFormat="1" ht="25.5" customHeight="1" x14ac:dyDescent="0.3">
      <c r="A193" s="365"/>
      <c r="B193" s="400"/>
      <c r="C193" s="401">
        <v>42</v>
      </c>
      <c r="D193" s="401" t="s">
        <v>119</v>
      </c>
      <c r="E193" s="402" t="s">
        <v>182</v>
      </c>
      <c r="F193" s="403" t="s">
        <v>183</v>
      </c>
      <c r="G193" s="404" t="s">
        <v>162</v>
      </c>
      <c r="H193" s="405"/>
      <c r="I193" s="406">
        <v>39.200000000000003</v>
      </c>
      <c r="J193" s="406">
        <f>ROUND(I193*H193,2)</f>
        <v>0</v>
      </c>
      <c r="K193" s="403" t="s">
        <v>123</v>
      </c>
      <c r="L193" s="316"/>
      <c r="M193" s="407" t="s">
        <v>5</v>
      </c>
      <c r="N193" s="408" t="s">
        <v>40</v>
      </c>
      <c r="O193" s="409">
        <v>0.03</v>
      </c>
      <c r="P193" s="409">
        <f>O193*H193</f>
        <v>0</v>
      </c>
      <c r="Q193" s="409">
        <v>0</v>
      </c>
      <c r="R193" s="409">
        <f>Q193*H193</f>
        <v>0</v>
      </c>
      <c r="S193" s="409">
        <v>0</v>
      </c>
      <c r="T193" s="410">
        <f>S193*H193</f>
        <v>0</v>
      </c>
      <c r="AR193" s="305" t="s">
        <v>124</v>
      </c>
      <c r="AT193" s="305" t="s">
        <v>119</v>
      </c>
      <c r="AU193" s="305" t="s">
        <v>79</v>
      </c>
      <c r="AY193" s="305" t="s">
        <v>117</v>
      </c>
      <c r="BE193" s="411">
        <f>IF(N193="základní",J193,0)</f>
        <v>0</v>
      </c>
      <c r="BF193" s="411">
        <f>IF(N193="snížená",J193,0)</f>
        <v>0</v>
      </c>
      <c r="BG193" s="411">
        <f>IF(N193="zákl. přenesená",J193,0)</f>
        <v>0</v>
      </c>
      <c r="BH193" s="411">
        <f>IF(N193="sníž. přenesená",J193,0)</f>
        <v>0</v>
      </c>
      <c r="BI193" s="411">
        <f>IF(N193="nulová",J193,0)</f>
        <v>0</v>
      </c>
      <c r="BJ193" s="305" t="s">
        <v>77</v>
      </c>
      <c r="BK193" s="411">
        <f>ROUND(I193*H193,2)</f>
        <v>0</v>
      </c>
      <c r="BL193" s="305" t="s">
        <v>124</v>
      </c>
      <c r="BM193" s="305" t="s">
        <v>582</v>
      </c>
    </row>
    <row r="194" spans="1:65" s="414" customFormat="1" x14ac:dyDescent="0.3">
      <c r="A194" s="412"/>
      <c r="B194" s="413"/>
      <c r="D194" s="415" t="s">
        <v>126</v>
      </c>
      <c r="E194" s="416" t="s">
        <v>5</v>
      </c>
      <c r="F194" s="417" t="s">
        <v>583</v>
      </c>
      <c r="H194" s="418"/>
      <c r="L194" s="413"/>
      <c r="M194" s="419"/>
      <c r="N194" s="420"/>
      <c r="O194" s="420"/>
      <c r="P194" s="420"/>
      <c r="Q194" s="420"/>
      <c r="R194" s="420"/>
      <c r="S194" s="420"/>
      <c r="T194" s="421"/>
      <c r="AT194" s="416" t="s">
        <v>126</v>
      </c>
      <c r="AU194" s="416" t="s">
        <v>79</v>
      </c>
      <c r="AV194" s="414" t="s">
        <v>79</v>
      </c>
      <c r="AW194" s="414" t="s">
        <v>32</v>
      </c>
      <c r="AX194" s="414" t="s">
        <v>69</v>
      </c>
      <c r="AY194" s="416" t="s">
        <v>117</v>
      </c>
    </row>
    <row r="195" spans="1:65" s="414" customFormat="1" x14ac:dyDescent="0.3">
      <c r="A195" s="412"/>
      <c r="B195" s="413"/>
      <c r="D195" s="415" t="s">
        <v>126</v>
      </c>
      <c r="E195" s="416" t="s">
        <v>5</v>
      </c>
      <c r="F195" s="417" t="s">
        <v>584</v>
      </c>
      <c r="H195" s="418"/>
      <c r="L195" s="413"/>
      <c r="M195" s="419"/>
      <c r="N195" s="420"/>
      <c r="O195" s="420"/>
      <c r="P195" s="420"/>
      <c r="Q195" s="420"/>
      <c r="R195" s="420"/>
      <c r="S195" s="420"/>
      <c r="T195" s="421"/>
      <c r="AT195" s="416" t="s">
        <v>126</v>
      </c>
      <c r="AU195" s="416" t="s">
        <v>79</v>
      </c>
      <c r="AV195" s="414" t="s">
        <v>79</v>
      </c>
      <c r="AW195" s="414" t="s">
        <v>32</v>
      </c>
      <c r="AX195" s="414" t="s">
        <v>69</v>
      </c>
      <c r="AY195" s="416" t="s">
        <v>117</v>
      </c>
    </row>
    <row r="196" spans="1:65" s="435" customFormat="1" x14ac:dyDescent="0.3">
      <c r="A196" s="433"/>
      <c r="B196" s="434"/>
      <c r="D196" s="415" t="s">
        <v>126</v>
      </c>
      <c r="E196" s="436" t="s">
        <v>5</v>
      </c>
      <c r="F196" s="437" t="s">
        <v>176</v>
      </c>
      <c r="H196" s="438"/>
      <c r="L196" s="434"/>
      <c r="M196" s="439"/>
      <c r="N196" s="440"/>
      <c r="O196" s="440"/>
      <c r="P196" s="440"/>
      <c r="Q196" s="440"/>
      <c r="R196" s="440"/>
      <c r="S196" s="440"/>
      <c r="T196" s="441"/>
      <c r="AT196" s="436" t="s">
        <v>126</v>
      </c>
      <c r="AU196" s="436" t="s">
        <v>79</v>
      </c>
      <c r="AV196" s="435" t="s">
        <v>124</v>
      </c>
      <c r="AW196" s="435" t="s">
        <v>32</v>
      </c>
      <c r="AX196" s="435" t="s">
        <v>77</v>
      </c>
      <c r="AY196" s="436" t="s">
        <v>117</v>
      </c>
    </row>
    <row r="197" spans="1:65" s="315" customFormat="1" ht="25.5" customHeight="1" x14ac:dyDescent="0.3">
      <c r="A197" s="365"/>
      <c r="B197" s="400"/>
      <c r="C197" s="401">
        <v>43</v>
      </c>
      <c r="D197" s="401" t="s">
        <v>119</v>
      </c>
      <c r="E197" s="402" t="s">
        <v>185</v>
      </c>
      <c r="F197" s="403" t="s">
        <v>186</v>
      </c>
      <c r="G197" s="404" t="s">
        <v>162</v>
      </c>
      <c r="H197" s="405"/>
      <c r="I197" s="406">
        <v>8.69</v>
      </c>
      <c r="J197" s="406">
        <f>ROUND(I197*H197,2)</f>
        <v>0</v>
      </c>
      <c r="K197" s="403" t="s">
        <v>123</v>
      </c>
      <c r="L197" s="316"/>
      <c r="M197" s="407" t="s">
        <v>5</v>
      </c>
      <c r="N197" s="408" t="s">
        <v>40</v>
      </c>
      <c r="O197" s="409">
        <v>2E-3</v>
      </c>
      <c r="P197" s="409">
        <f>O197*H197</f>
        <v>0</v>
      </c>
      <c r="Q197" s="409">
        <v>0</v>
      </c>
      <c r="R197" s="409">
        <f>Q197*H197</f>
        <v>0</v>
      </c>
      <c r="S197" s="409">
        <v>0</v>
      </c>
      <c r="T197" s="410">
        <f>S197*H197</f>
        <v>0</v>
      </c>
      <c r="AR197" s="305" t="s">
        <v>124</v>
      </c>
      <c r="AT197" s="305" t="s">
        <v>119</v>
      </c>
      <c r="AU197" s="305" t="s">
        <v>79</v>
      </c>
      <c r="AY197" s="305" t="s">
        <v>117</v>
      </c>
      <c r="BE197" s="411">
        <f>IF(N197="základní",J197,0)</f>
        <v>0</v>
      </c>
      <c r="BF197" s="411">
        <f>IF(N197="snížená",J197,0)</f>
        <v>0</v>
      </c>
      <c r="BG197" s="411">
        <f>IF(N197="zákl. přenesená",J197,0)</f>
        <v>0</v>
      </c>
      <c r="BH197" s="411">
        <f>IF(N197="sníž. přenesená",J197,0)</f>
        <v>0</v>
      </c>
      <c r="BI197" s="411">
        <f>IF(N197="nulová",J197,0)</f>
        <v>0</v>
      </c>
      <c r="BJ197" s="305" t="s">
        <v>77</v>
      </c>
      <c r="BK197" s="411">
        <f>ROUND(I197*H197,2)</f>
        <v>0</v>
      </c>
      <c r="BL197" s="305" t="s">
        <v>124</v>
      </c>
      <c r="BM197" s="305" t="s">
        <v>585</v>
      </c>
    </row>
    <row r="198" spans="1:65" s="414" customFormat="1" x14ac:dyDescent="0.3">
      <c r="A198" s="412"/>
      <c r="B198" s="413"/>
      <c r="D198" s="415" t="s">
        <v>126</v>
      </c>
      <c r="E198" s="416" t="s">
        <v>5</v>
      </c>
      <c r="F198" s="417" t="s">
        <v>586</v>
      </c>
      <c r="H198" s="418"/>
      <c r="L198" s="413"/>
      <c r="M198" s="419"/>
      <c r="N198" s="420"/>
      <c r="O198" s="420"/>
      <c r="P198" s="420"/>
      <c r="Q198" s="420"/>
      <c r="R198" s="420"/>
      <c r="S198" s="420"/>
      <c r="T198" s="421"/>
      <c r="AT198" s="416" t="s">
        <v>126</v>
      </c>
      <c r="AU198" s="416" t="s">
        <v>79</v>
      </c>
      <c r="AV198" s="414" t="s">
        <v>79</v>
      </c>
      <c r="AW198" s="414" t="s">
        <v>32</v>
      </c>
      <c r="AX198" s="414" t="s">
        <v>77</v>
      </c>
      <c r="AY198" s="416" t="s">
        <v>117</v>
      </c>
    </row>
    <row r="199" spans="1:65" s="315" customFormat="1" ht="25.5" customHeight="1" x14ac:dyDescent="0.3">
      <c r="A199" s="365"/>
      <c r="B199" s="400"/>
      <c r="C199" s="401">
        <v>44</v>
      </c>
      <c r="D199" s="401" t="s">
        <v>119</v>
      </c>
      <c r="E199" s="402" t="s">
        <v>188</v>
      </c>
      <c r="F199" s="403" t="s">
        <v>189</v>
      </c>
      <c r="G199" s="404" t="s">
        <v>162</v>
      </c>
      <c r="H199" s="405"/>
      <c r="I199" s="406">
        <v>44.1</v>
      </c>
      <c r="J199" s="406">
        <f>ROUND(I199*H199,2)</f>
        <v>0</v>
      </c>
      <c r="K199" s="403" t="s">
        <v>123</v>
      </c>
      <c r="L199" s="316"/>
      <c r="M199" s="407" t="s">
        <v>5</v>
      </c>
      <c r="N199" s="408" t="s">
        <v>40</v>
      </c>
      <c r="O199" s="409">
        <v>3.2000000000000001E-2</v>
      </c>
      <c r="P199" s="409">
        <f>O199*H199</f>
        <v>0</v>
      </c>
      <c r="Q199" s="409">
        <v>0</v>
      </c>
      <c r="R199" s="409">
        <f>Q199*H199</f>
        <v>0</v>
      </c>
      <c r="S199" s="409">
        <v>0</v>
      </c>
      <c r="T199" s="410">
        <f>S199*H199</f>
        <v>0</v>
      </c>
      <c r="AR199" s="305" t="s">
        <v>124</v>
      </c>
      <c r="AT199" s="305" t="s">
        <v>119</v>
      </c>
      <c r="AU199" s="305" t="s">
        <v>79</v>
      </c>
      <c r="AY199" s="305" t="s">
        <v>117</v>
      </c>
      <c r="BE199" s="411">
        <f>IF(N199="základní",J199,0)</f>
        <v>0</v>
      </c>
      <c r="BF199" s="411">
        <f>IF(N199="snížená",J199,0)</f>
        <v>0</v>
      </c>
      <c r="BG199" s="411">
        <f>IF(N199="zákl. přenesená",J199,0)</f>
        <v>0</v>
      </c>
      <c r="BH199" s="411">
        <f>IF(N199="sníž. přenesená",J199,0)</f>
        <v>0</v>
      </c>
      <c r="BI199" s="411">
        <f>IF(N199="nulová",J199,0)</f>
        <v>0</v>
      </c>
      <c r="BJ199" s="305" t="s">
        <v>77</v>
      </c>
      <c r="BK199" s="411">
        <f>ROUND(I199*H199,2)</f>
        <v>0</v>
      </c>
      <c r="BL199" s="305" t="s">
        <v>124</v>
      </c>
      <c r="BM199" s="305" t="s">
        <v>587</v>
      </c>
    </row>
    <row r="200" spans="1:65" s="414" customFormat="1" x14ac:dyDescent="0.3">
      <c r="A200" s="412"/>
      <c r="B200" s="413"/>
      <c r="D200" s="415" t="s">
        <v>126</v>
      </c>
      <c r="E200" s="416" t="s">
        <v>5</v>
      </c>
      <c r="F200" s="417" t="s">
        <v>588</v>
      </c>
      <c r="H200" s="418"/>
      <c r="I200" s="432"/>
      <c r="L200" s="413"/>
      <c r="M200" s="419"/>
      <c r="N200" s="420"/>
      <c r="O200" s="420"/>
      <c r="P200" s="420"/>
      <c r="Q200" s="420"/>
      <c r="R200" s="420"/>
      <c r="S200" s="420"/>
      <c r="T200" s="421"/>
      <c r="AT200" s="416" t="s">
        <v>126</v>
      </c>
      <c r="AU200" s="416" t="s">
        <v>79</v>
      </c>
      <c r="AV200" s="414" t="s">
        <v>79</v>
      </c>
      <c r="AW200" s="414" t="s">
        <v>32</v>
      </c>
      <c r="AX200" s="414" t="s">
        <v>69</v>
      </c>
      <c r="AY200" s="416" t="s">
        <v>117</v>
      </c>
    </row>
    <row r="201" spans="1:65" s="414" customFormat="1" x14ac:dyDescent="0.3">
      <c r="A201" s="412"/>
      <c r="B201" s="413"/>
      <c r="D201" s="415" t="s">
        <v>126</v>
      </c>
      <c r="E201" s="416" t="s">
        <v>5</v>
      </c>
      <c r="F201" s="417" t="s">
        <v>589</v>
      </c>
      <c r="H201" s="418"/>
      <c r="I201" s="432"/>
      <c r="L201" s="413"/>
      <c r="M201" s="419"/>
      <c r="N201" s="420"/>
      <c r="O201" s="420"/>
      <c r="P201" s="420"/>
      <c r="Q201" s="420"/>
      <c r="R201" s="420"/>
      <c r="S201" s="420"/>
      <c r="T201" s="421"/>
      <c r="AT201" s="416" t="s">
        <v>126</v>
      </c>
      <c r="AU201" s="416" t="s">
        <v>79</v>
      </c>
      <c r="AV201" s="414" t="s">
        <v>79</v>
      </c>
      <c r="AW201" s="414" t="s">
        <v>32</v>
      </c>
      <c r="AX201" s="414" t="s">
        <v>69</v>
      </c>
      <c r="AY201" s="416" t="s">
        <v>117</v>
      </c>
    </row>
    <row r="202" spans="1:65" s="414" customFormat="1" x14ac:dyDescent="0.3">
      <c r="A202" s="412"/>
      <c r="B202" s="413"/>
      <c r="D202" s="415" t="s">
        <v>126</v>
      </c>
      <c r="E202" s="416" t="s">
        <v>5</v>
      </c>
      <c r="F202" s="417" t="s">
        <v>590</v>
      </c>
      <c r="H202" s="418"/>
      <c r="I202" s="432"/>
      <c r="L202" s="413"/>
      <c r="M202" s="419"/>
      <c r="N202" s="420"/>
      <c r="O202" s="420"/>
      <c r="P202" s="420"/>
      <c r="Q202" s="420"/>
      <c r="R202" s="420"/>
      <c r="S202" s="420"/>
      <c r="T202" s="421"/>
      <c r="AT202" s="416" t="s">
        <v>126</v>
      </c>
      <c r="AU202" s="416" t="s">
        <v>79</v>
      </c>
      <c r="AV202" s="414" t="s">
        <v>79</v>
      </c>
      <c r="AW202" s="414" t="s">
        <v>32</v>
      </c>
      <c r="AX202" s="414" t="s">
        <v>69</v>
      </c>
      <c r="AY202" s="416" t="s">
        <v>117</v>
      </c>
    </row>
    <row r="203" spans="1:65" s="414" customFormat="1" x14ac:dyDescent="0.3">
      <c r="A203" s="412"/>
      <c r="B203" s="413"/>
      <c r="D203" s="415" t="s">
        <v>126</v>
      </c>
      <c r="E203" s="416" t="s">
        <v>5</v>
      </c>
      <c r="F203" s="417" t="s">
        <v>591</v>
      </c>
      <c r="H203" s="418"/>
      <c r="I203" s="432"/>
      <c r="L203" s="413"/>
      <c r="M203" s="419"/>
      <c r="N203" s="420"/>
      <c r="O203" s="420"/>
      <c r="P203" s="420"/>
      <c r="Q203" s="420"/>
      <c r="R203" s="420"/>
      <c r="S203" s="420"/>
      <c r="T203" s="421"/>
      <c r="AT203" s="416" t="s">
        <v>126</v>
      </c>
      <c r="AU203" s="416" t="s">
        <v>79</v>
      </c>
      <c r="AV203" s="414" t="s">
        <v>79</v>
      </c>
      <c r="AW203" s="414" t="s">
        <v>32</v>
      </c>
      <c r="AX203" s="414" t="s">
        <v>69</v>
      </c>
      <c r="AY203" s="416" t="s">
        <v>117</v>
      </c>
    </row>
    <row r="204" spans="1:65" s="435" customFormat="1" x14ac:dyDescent="0.3">
      <c r="A204" s="433"/>
      <c r="B204" s="434"/>
      <c r="D204" s="415" t="s">
        <v>126</v>
      </c>
      <c r="E204" s="436" t="s">
        <v>5</v>
      </c>
      <c r="F204" s="437" t="s">
        <v>176</v>
      </c>
      <c r="H204" s="438"/>
      <c r="I204" s="452"/>
      <c r="L204" s="434"/>
      <c r="M204" s="439"/>
      <c r="N204" s="440"/>
      <c r="O204" s="440"/>
      <c r="P204" s="440"/>
      <c r="Q204" s="440"/>
      <c r="R204" s="440"/>
      <c r="S204" s="440"/>
      <c r="T204" s="441"/>
      <c r="AT204" s="436" t="s">
        <v>126</v>
      </c>
      <c r="AU204" s="436" t="s">
        <v>79</v>
      </c>
      <c r="AV204" s="435" t="s">
        <v>124</v>
      </c>
      <c r="AW204" s="435" t="s">
        <v>32</v>
      </c>
      <c r="AX204" s="435" t="s">
        <v>77</v>
      </c>
      <c r="AY204" s="436" t="s">
        <v>117</v>
      </c>
    </row>
    <row r="205" spans="1:65" s="315" customFormat="1" ht="25.5" customHeight="1" x14ac:dyDescent="0.3">
      <c r="A205" s="365"/>
      <c r="B205" s="400"/>
      <c r="C205" s="401">
        <v>45</v>
      </c>
      <c r="D205" s="401" t="s">
        <v>119</v>
      </c>
      <c r="E205" s="402" t="s">
        <v>191</v>
      </c>
      <c r="F205" s="403" t="s">
        <v>186</v>
      </c>
      <c r="G205" s="404" t="s">
        <v>162</v>
      </c>
      <c r="H205" s="405"/>
      <c r="I205" s="406">
        <v>11.1</v>
      </c>
      <c r="J205" s="406">
        <f>ROUND(I205*H205,2)</f>
        <v>0</v>
      </c>
      <c r="K205" s="403" t="s">
        <v>123</v>
      </c>
      <c r="L205" s="316"/>
      <c r="M205" s="407" t="s">
        <v>5</v>
      </c>
      <c r="N205" s="408" t="s">
        <v>40</v>
      </c>
      <c r="O205" s="409">
        <v>3.0000000000000001E-3</v>
      </c>
      <c r="P205" s="409">
        <f>O205*H205</f>
        <v>0</v>
      </c>
      <c r="Q205" s="409">
        <v>0</v>
      </c>
      <c r="R205" s="409">
        <f>Q205*H205</f>
        <v>0</v>
      </c>
      <c r="S205" s="409">
        <v>0</v>
      </c>
      <c r="T205" s="410">
        <f>S205*H205</f>
        <v>0</v>
      </c>
      <c r="AR205" s="305" t="s">
        <v>124</v>
      </c>
      <c r="AT205" s="305" t="s">
        <v>119</v>
      </c>
      <c r="AU205" s="305" t="s">
        <v>79</v>
      </c>
      <c r="AY205" s="305" t="s">
        <v>117</v>
      </c>
      <c r="BE205" s="411">
        <f>IF(N205="základní",J205,0)</f>
        <v>0</v>
      </c>
      <c r="BF205" s="411">
        <f>IF(N205="snížená",J205,0)</f>
        <v>0</v>
      </c>
      <c r="BG205" s="411">
        <f>IF(N205="zákl. přenesená",J205,0)</f>
        <v>0</v>
      </c>
      <c r="BH205" s="411">
        <f>IF(N205="sníž. přenesená",J205,0)</f>
        <v>0</v>
      </c>
      <c r="BI205" s="411">
        <f>IF(N205="nulová",J205,0)</f>
        <v>0</v>
      </c>
      <c r="BJ205" s="305" t="s">
        <v>77</v>
      </c>
      <c r="BK205" s="411">
        <f>ROUND(I205*H205,2)</f>
        <v>0</v>
      </c>
      <c r="BL205" s="305" t="s">
        <v>124</v>
      </c>
      <c r="BM205" s="305" t="s">
        <v>592</v>
      </c>
    </row>
    <row r="206" spans="1:65" s="414" customFormat="1" x14ac:dyDescent="0.3">
      <c r="A206" s="412"/>
      <c r="B206" s="413"/>
      <c r="D206" s="415" t="s">
        <v>126</v>
      </c>
      <c r="E206" s="416" t="s">
        <v>5</v>
      </c>
      <c r="F206" s="417" t="s">
        <v>593</v>
      </c>
      <c r="H206" s="418"/>
      <c r="I206" s="432"/>
      <c r="L206" s="413"/>
      <c r="M206" s="419"/>
      <c r="N206" s="420"/>
      <c r="O206" s="420"/>
      <c r="P206" s="420"/>
      <c r="Q206" s="420"/>
      <c r="R206" s="420"/>
      <c r="S206" s="420"/>
      <c r="T206" s="421"/>
      <c r="AT206" s="416" t="s">
        <v>126</v>
      </c>
      <c r="AU206" s="416" t="s">
        <v>79</v>
      </c>
      <c r="AV206" s="414" t="s">
        <v>79</v>
      </c>
      <c r="AW206" s="414" t="s">
        <v>32</v>
      </c>
      <c r="AX206" s="414" t="s">
        <v>69</v>
      </c>
      <c r="AY206" s="416" t="s">
        <v>117</v>
      </c>
    </row>
    <row r="207" spans="1:65" s="414" customFormat="1" x14ac:dyDescent="0.3">
      <c r="A207" s="412"/>
      <c r="B207" s="413"/>
      <c r="D207" s="415" t="s">
        <v>126</v>
      </c>
      <c r="E207" s="416" t="s">
        <v>5</v>
      </c>
      <c r="F207" s="417" t="s">
        <v>594</v>
      </c>
      <c r="H207" s="418"/>
      <c r="I207" s="432"/>
      <c r="L207" s="413"/>
      <c r="M207" s="419"/>
      <c r="N207" s="420"/>
      <c r="O207" s="420"/>
      <c r="P207" s="420"/>
      <c r="Q207" s="420"/>
      <c r="R207" s="420"/>
      <c r="S207" s="420"/>
      <c r="T207" s="421"/>
      <c r="AT207" s="416" t="s">
        <v>126</v>
      </c>
      <c r="AU207" s="416" t="s">
        <v>79</v>
      </c>
      <c r="AV207" s="414" t="s">
        <v>79</v>
      </c>
      <c r="AW207" s="414" t="s">
        <v>32</v>
      </c>
      <c r="AX207" s="414" t="s">
        <v>69</v>
      </c>
      <c r="AY207" s="416" t="s">
        <v>117</v>
      </c>
    </row>
    <row r="208" spans="1:65" s="414" customFormat="1" x14ac:dyDescent="0.3">
      <c r="A208" s="412"/>
      <c r="B208" s="413"/>
      <c r="D208" s="415" t="s">
        <v>126</v>
      </c>
      <c r="E208" s="416" t="s">
        <v>5</v>
      </c>
      <c r="F208" s="417" t="s">
        <v>595</v>
      </c>
      <c r="H208" s="418"/>
      <c r="I208" s="432"/>
      <c r="L208" s="413"/>
      <c r="M208" s="419"/>
      <c r="N208" s="420"/>
      <c r="O208" s="420"/>
      <c r="P208" s="420"/>
      <c r="Q208" s="420"/>
      <c r="R208" s="420"/>
      <c r="S208" s="420"/>
      <c r="T208" s="421"/>
      <c r="AT208" s="416" t="s">
        <v>126</v>
      </c>
      <c r="AU208" s="416" t="s">
        <v>79</v>
      </c>
      <c r="AV208" s="414" t="s">
        <v>79</v>
      </c>
      <c r="AW208" s="414" t="s">
        <v>32</v>
      </c>
      <c r="AX208" s="414" t="s">
        <v>69</v>
      </c>
      <c r="AY208" s="416" t="s">
        <v>117</v>
      </c>
    </row>
    <row r="209" spans="1:65" s="414" customFormat="1" x14ac:dyDescent="0.3">
      <c r="A209" s="412"/>
      <c r="B209" s="413"/>
      <c r="D209" s="415" t="s">
        <v>126</v>
      </c>
      <c r="E209" s="416" t="s">
        <v>5</v>
      </c>
      <c r="F209" s="417" t="s">
        <v>596</v>
      </c>
      <c r="H209" s="418"/>
      <c r="I209" s="432"/>
      <c r="L209" s="413"/>
      <c r="M209" s="419"/>
      <c r="N209" s="420"/>
      <c r="O209" s="420"/>
      <c r="P209" s="420"/>
      <c r="Q209" s="420"/>
      <c r="R209" s="420"/>
      <c r="S209" s="420"/>
      <c r="T209" s="421"/>
      <c r="AT209" s="416" t="s">
        <v>126</v>
      </c>
      <c r="AU209" s="416" t="s">
        <v>79</v>
      </c>
      <c r="AV209" s="414" t="s">
        <v>79</v>
      </c>
      <c r="AW209" s="414" t="s">
        <v>32</v>
      </c>
      <c r="AX209" s="414" t="s">
        <v>69</v>
      </c>
      <c r="AY209" s="416" t="s">
        <v>117</v>
      </c>
    </row>
    <row r="210" spans="1:65" s="435" customFormat="1" x14ac:dyDescent="0.3">
      <c r="A210" s="433"/>
      <c r="B210" s="434"/>
      <c r="D210" s="415" t="s">
        <v>126</v>
      </c>
      <c r="E210" s="436" t="s">
        <v>5</v>
      </c>
      <c r="F210" s="437" t="s">
        <v>176</v>
      </c>
      <c r="H210" s="438"/>
      <c r="I210" s="452"/>
      <c r="L210" s="434"/>
      <c r="M210" s="439"/>
      <c r="N210" s="440"/>
      <c r="O210" s="440"/>
      <c r="P210" s="440"/>
      <c r="Q210" s="440"/>
      <c r="R210" s="440"/>
      <c r="S210" s="440"/>
      <c r="T210" s="441"/>
      <c r="AT210" s="436" t="s">
        <v>126</v>
      </c>
      <c r="AU210" s="436" t="s">
        <v>79</v>
      </c>
      <c r="AV210" s="435" t="s">
        <v>124</v>
      </c>
      <c r="AW210" s="435" t="s">
        <v>32</v>
      </c>
      <c r="AX210" s="435" t="s">
        <v>77</v>
      </c>
      <c r="AY210" s="436" t="s">
        <v>117</v>
      </c>
    </row>
    <row r="211" spans="1:65" s="315" customFormat="1" ht="16.5" customHeight="1" x14ac:dyDescent="0.3">
      <c r="A211" s="365"/>
      <c r="B211" s="400"/>
      <c r="C211" s="401">
        <v>46</v>
      </c>
      <c r="D211" s="401" t="s">
        <v>119</v>
      </c>
      <c r="E211" s="402" t="s">
        <v>193</v>
      </c>
      <c r="F211" s="403" t="s">
        <v>194</v>
      </c>
      <c r="G211" s="404" t="s">
        <v>162</v>
      </c>
      <c r="H211" s="405"/>
      <c r="I211" s="406">
        <v>125</v>
      </c>
      <c r="J211" s="406">
        <f>ROUND(I211*H211,2)</f>
        <v>0</v>
      </c>
      <c r="K211" s="403" t="s">
        <v>123</v>
      </c>
      <c r="L211" s="316"/>
      <c r="M211" s="407" t="s">
        <v>5</v>
      </c>
      <c r="N211" s="408" t="s">
        <v>40</v>
      </c>
      <c r="O211" s="409">
        <v>0</v>
      </c>
      <c r="P211" s="409">
        <f>O211*H211</f>
        <v>0</v>
      </c>
      <c r="Q211" s="409">
        <v>0</v>
      </c>
      <c r="R211" s="409">
        <f>Q211*H211</f>
        <v>0</v>
      </c>
      <c r="S211" s="409">
        <v>0</v>
      </c>
      <c r="T211" s="410">
        <f>S211*H211</f>
        <v>0</v>
      </c>
      <c r="AR211" s="305" t="s">
        <v>124</v>
      </c>
      <c r="AT211" s="305" t="s">
        <v>119</v>
      </c>
      <c r="AU211" s="305" t="s">
        <v>79</v>
      </c>
      <c r="AY211" s="305" t="s">
        <v>117</v>
      </c>
      <c r="BE211" s="411">
        <f>IF(N211="základní",J211,0)</f>
        <v>0</v>
      </c>
      <c r="BF211" s="411">
        <f>IF(N211="snížená",J211,0)</f>
        <v>0</v>
      </c>
      <c r="BG211" s="411">
        <f>IF(N211="zákl. přenesená",J211,0)</f>
        <v>0</v>
      </c>
      <c r="BH211" s="411">
        <f>IF(N211="sníž. přenesená",J211,0)</f>
        <v>0</v>
      </c>
      <c r="BI211" s="411">
        <f>IF(N211="nulová",J211,0)</f>
        <v>0</v>
      </c>
      <c r="BJ211" s="305" t="s">
        <v>77</v>
      </c>
      <c r="BK211" s="411">
        <f>ROUND(I211*H211,2)</f>
        <v>0</v>
      </c>
      <c r="BL211" s="305" t="s">
        <v>124</v>
      </c>
      <c r="BM211" s="305" t="s">
        <v>597</v>
      </c>
    </row>
    <row r="212" spans="1:65" s="414" customFormat="1" x14ac:dyDescent="0.3">
      <c r="A212" s="412"/>
      <c r="B212" s="413"/>
      <c r="D212" s="415" t="s">
        <v>126</v>
      </c>
      <c r="E212" s="416" t="s">
        <v>5</v>
      </c>
      <c r="F212" s="417" t="s">
        <v>588</v>
      </c>
      <c r="H212" s="418"/>
      <c r="I212" s="432"/>
      <c r="L212" s="413"/>
      <c r="M212" s="419"/>
      <c r="N212" s="420"/>
      <c r="O212" s="420"/>
      <c r="P212" s="420"/>
      <c r="Q212" s="420"/>
      <c r="R212" s="420"/>
      <c r="S212" s="420"/>
      <c r="T212" s="421"/>
      <c r="AT212" s="416" t="s">
        <v>126</v>
      </c>
      <c r="AU212" s="416" t="s">
        <v>79</v>
      </c>
      <c r="AV212" s="414" t="s">
        <v>79</v>
      </c>
      <c r="AW212" s="414" t="s">
        <v>32</v>
      </c>
      <c r="AX212" s="414" t="s">
        <v>69</v>
      </c>
      <c r="AY212" s="416" t="s">
        <v>117</v>
      </c>
    </row>
    <row r="213" spans="1:65" s="414" customFormat="1" x14ac:dyDescent="0.3">
      <c r="A213" s="412"/>
      <c r="B213" s="413"/>
      <c r="D213" s="415" t="s">
        <v>126</v>
      </c>
      <c r="E213" s="416" t="s">
        <v>5</v>
      </c>
      <c r="F213" s="417" t="s">
        <v>589</v>
      </c>
      <c r="H213" s="418"/>
      <c r="I213" s="432"/>
      <c r="L213" s="413"/>
      <c r="M213" s="419"/>
      <c r="N213" s="420"/>
      <c r="O213" s="420"/>
      <c r="P213" s="420"/>
      <c r="Q213" s="420"/>
      <c r="R213" s="420"/>
      <c r="S213" s="420"/>
      <c r="T213" s="421"/>
      <c r="AT213" s="416" t="s">
        <v>126</v>
      </c>
      <c r="AU213" s="416" t="s">
        <v>79</v>
      </c>
      <c r="AV213" s="414" t="s">
        <v>79</v>
      </c>
      <c r="AW213" s="414" t="s">
        <v>32</v>
      </c>
      <c r="AX213" s="414" t="s">
        <v>69</v>
      </c>
      <c r="AY213" s="416" t="s">
        <v>117</v>
      </c>
    </row>
    <row r="214" spans="1:65" s="414" customFormat="1" x14ac:dyDescent="0.3">
      <c r="A214" s="412"/>
      <c r="B214" s="413"/>
      <c r="D214" s="415" t="s">
        <v>126</v>
      </c>
      <c r="E214" s="416" t="s">
        <v>5</v>
      </c>
      <c r="F214" s="417" t="s">
        <v>590</v>
      </c>
      <c r="H214" s="418"/>
      <c r="I214" s="432"/>
      <c r="L214" s="413"/>
      <c r="M214" s="419"/>
      <c r="N214" s="420"/>
      <c r="O214" s="420"/>
      <c r="P214" s="420"/>
      <c r="Q214" s="420"/>
      <c r="R214" s="420"/>
      <c r="S214" s="420"/>
      <c r="T214" s="421"/>
      <c r="AT214" s="416" t="s">
        <v>126</v>
      </c>
      <c r="AU214" s="416" t="s">
        <v>79</v>
      </c>
      <c r="AV214" s="414" t="s">
        <v>79</v>
      </c>
      <c r="AW214" s="414" t="s">
        <v>32</v>
      </c>
      <c r="AX214" s="414" t="s">
        <v>69</v>
      </c>
      <c r="AY214" s="416" t="s">
        <v>117</v>
      </c>
    </row>
    <row r="215" spans="1:65" s="414" customFormat="1" x14ac:dyDescent="0.3">
      <c r="A215" s="412"/>
      <c r="B215" s="413"/>
      <c r="D215" s="415" t="s">
        <v>126</v>
      </c>
      <c r="E215" s="416" t="s">
        <v>5</v>
      </c>
      <c r="F215" s="417" t="s">
        <v>591</v>
      </c>
      <c r="H215" s="418"/>
      <c r="I215" s="432"/>
      <c r="L215" s="413"/>
      <c r="M215" s="419"/>
      <c r="N215" s="420"/>
      <c r="O215" s="420"/>
      <c r="P215" s="420"/>
      <c r="Q215" s="420"/>
      <c r="R215" s="420"/>
      <c r="S215" s="420"/>
      <c r="T215" s="421"/>
      <c r="AT215" s="416" t="s">
        <v>126</v>
      </c>
      <c r="AU215" s="416" t="s">
        <v>79</v>
      </c>
      <c r="AV215" s="414" t="s">
        <v>79</v>
      </c>
      <c r="AW215" s="414" t="s">
        <v>32</v>
      </c>
      <c r="AX215" s="414" t="s">
        <v>69</v>
      </c>
      <c r="AY215" s="416" t="s">
        <v>117</v>
      </c>
    </row>
    <row r="216" spans="1:65" s="435" customFormat="1" x14ac:dyDescent="0.3">
      <c r="A216" s="433"/>
      <c r="B216" s="434"/>
      <c r="D216" s="415" t="s">
        <v>126</v>
      </c>
      <c r="E216" s="436" t="s">
        <v>5</v>
      </c>
      <c r="F216" s="437" t="s">
        <v>176</v>
      </c>
      <c r="H216" s="438"/>
      <c r="I216" s="452"/>
      <c r="L216" s="434"/>
      <c r="M216" s="439"/>
      <c r="N216" s="440"/>
      <c r="O216" s="440"/>
      <c r="P216" s="440"/>
      <c r="Q216" s="440"/>
      <c r="R216" s="440"/>
      <c r="S216" s="440"/>
      <c r="T216" s="441"/>
      <c r="AT216" s="436" t="s">
        <v>126</v>
      </c>
      <c r="AU216" s="436" t="s">
        <v>79</v>
      </c>
      <c r="AV216" s="435" t="s">
        <v>124</v>
      </c>
      <c r="AW216" s="435" t="s">
        <v>32</v>
      </c>
      <c r="AX216" s="435" t="s">
        <v>77</v>
      </c>
      <c r="AY216" s="436" t="s">
        <v>117</v>
      </c>
    </row>
    <row r="217" spans="1:65" s="315" customFormat="1" ht="25.5" customHeight="1" x14ac:dyDescent="0.3">
      <c r="A217" s="365"/>
      <c r="B217" s="400"/>
      <c r="C217" s="401">
        <v>47</v>
      </c>
      <c r="D217" s="401" t="s">
        <v>119</v>
      </c>
      <c r="E217" s="402" t="s">
        <v>196</v>
      </c>
      <c r="F217" s="403" t="s">
        <v>197</v>
      </c>
      <c r="G217" s="404" t="s">
        <v>162</v>
      </c>
      <c r="H217" s="405"/>
      <c r="I217" s="406">
        <v>140</v>
      </c>
      <c r="J217" s="406">
        <f>ROUND(I217*H217,2)</f>
        <v>0</v>
      </c>
      <c r="K217" s="403" t="s">
        <v>123</v>
      </c>
      <c r="L217" s="316"/>
      <c r="M217" s="407" t="s">
        <v>5</v>
      </c>
      <c r="N217" s="408" t="s">
        <v>40</v>
      </c>
      <c r="O217" s="409">
        <v>0</v>
      </c>
      <c r="P217" s="409">
        <f>O217*H217</f>
        <v>0</v>
      </c>
      <c r="Q217" s="409">
        <v>0</v>
      </c>
      <c r="R217" s="409">
        <f>Q217*H217</f>
        <v>0</v>
      </c>
      <c r="S217" s="409">
        <v>0</v>
      </c>
      <c r="T217" s="410">
        <f>S217*H217</f>
        <v>0</v>
      </c>
      <c r="AR217" s="305" t="s">
        <v>124</v>
      </c>
      <c r="AT217" s="305" t="s">
        <v>119</v>
      </c>
      <c r="AU217" s="305" t="s">
        <v>79</v>
      </c>
      <c r="AY217" s="305" t="s">
        <v>117</v>
      </c>
      <c r="BE217" s="411">
        <f>IF(N217="základní",J217,0)</f>
        <v>0</v>
      </c>
      <c r="BF217" s="411">
        <f>IF(N217="snížená",J217,0)</f>
        <v>0</v>
      </c>
      <c r="BG217" s="411">
        <f>IF(N217="zákl. přenesená",J217,0)</f>
        <v>0</v>
      </c>
      <c r="BH217" s="411">
        <f>IF(N217="sníž. přenesená",J217,0)</f>
        <v>0</v>
      </c>
      <c r="BI217" s="411">
        <f>IF(N217="nulová",J217,0)</f>
        <v>0</v>
      </c>
      <c r="BJ217" s="305" t="s">
        <v>77</v>
      </c>
      <c r="BK217" s="411">
        <f>ROUND(I217*H217,2)</f>
        <v>0</v>
      </c>
      <c r="BL217" s="305" t="s">
        <v>124</v>
      </c>
      <c r="BM217" s="305" t="s">
        <v>598</v>
      </c>
    </row>
    <row r="218" spans="1:65" s="414" customFormat="1" x14ac:dyDescent="0.3">
      <c r="A218" s="412"/>
      <c r="B218" s="413"/>
      <c r="D218" s="415" t="s">
        <v>126</v>
      </c>
      <c r="E218" s="416" t="s">
        <v>5</v>
      </c>
      <c r="F218" s="417" t="s">
        <v>599</v>
      </c>
      <c r="H218" s="418"/>
      <c r="L218" s="413"/>
      <c r="M218" s="419"/>
      <c r="N218" s="420"/>
      <c r="O218" s="420"/>
      <c r="P218" s="420"/>
      <c r="Q218" s="420"/>
      <c r="R218" s="420"/>
      <c r="S218" s="420"/>
      <c r="T218" s="421"/>
      <c r="AT218" s="416" t="s">
        <v>126</v>
      </c>
      <c r="AU218" s="416" t="s">
        <v>79</v>
      </c>
      <c r="AV218" s="414" t="s">
        <v>79</v>
      </c>
      <c r="AW218" s="414" t="s">
        <v>32</v>
      </c>
      <c r="AX218" s="414" t="s">
        <v>77</v>
      </c>
      <c r="AY218" s="416" t="s">
        <v>117</v>
      </c>
    </row>
    <row r="219" spans="1:65" s="388" customFormat="1" ht="29.85" customHeight="1" x14ac:dyDescent="0.3">
      <c r="A219" s="386"/>
      <c r="B219" s="387"/>
      <c r="D219" s="389" t="s">
        <v>68</v>
      </c>
      <c r="E219" s="398" t="s">
        <v>199</v>
      </c>
      <c r="F219" s="398" t="s">
        <v>200</v>
      </c>
      <c r="J219" s="399">
        <f>SUM(J220)</f>
        <v>0</v>
      </c>
      <c r="L219" s="387"/>
      <c r="M219" s="392"/>
      <c r="N219" s="393"/>
      <c r="O219" s="393"/>
      <c r="P219" s="394">
        <f>P220</f>
        <v>0</v>
      </c>
      <c r="Q219" s="393"/>
      <c r="R219" s="394">
        <f>R220</f>
        <v>0</v>
      </c>
      <c r="S219" s="393"/>
      <c r="T219" s="395">
        <f>T220</f>
        <v>0</v>
      </c>
      <c r="AR219" s="389" t="s">
        <v>77</v>
      </c>
      <c r="AT219" s="396" t="s">
        <v>68</v>
      </c>
      <c r="AU219" s="396" t="s">
        <v>77</v>
      </c>
      <c r="AY219" s="389" t="s">
        <v>117</v>
      </c>
      <c r="BK219" s="397">
        <f>BK220</f>
        <v>0</v>
      </c>
    </row>
    <row r="220" spans="1:65" s="315" customFormat="1" ht="25.5" customHeight="1" x14ac:dyDescent="0.3">
      <c r="A220" s="365"/>
      <c r="B220" s="400"/>
      <c r="C220" s="401">
        <v>48</v>
      </c>
      <c r="D220" s="401" t="s">
        <v>119</v>
      </c>
      <c r="E220" s="402" t="s">
        <v>201</v>
      </c>
      <c r="F220" s="403" t="s">
        <v>202</v>
      </c>
      <c r="G220" s="404" t="s">
        <v>162</v>
      </c>
      <c r="H220" s="405"/>
      <c r="I220" s="406">
        <v>59.3</v>
      </c>
      <c r="J220" s="406">
        <f>ROUND(I220*H220,2)</f>
        <v>0</v>
      </c>
      <c r="K220" s="403" t="s">
        <v>123</v>
      </c>
      <c r="L220" s="316"/>
      <c r="M220" s="407" t="s">
        <v>5</v>
      </c>
      <c r="N220" s="492" t="s">
        <v>40</v>
      </c>
      <c r="O220" s="493">
        <v>6.6000000000000003E-2</v>
      </c>
      <c r="P220" s="493">
        <f>O220*H220</f>
        <v>0</v>
      </c>
      <c r="Q220" s="493">
        <v>0</v>
      </c>
      <c r="R220" s="493">
        <f>Q220*H220</f>
        <v>0</v>
      </c>
      <c r="S220" s="493">
        <v>0</v>
      </c>
      <c r="T220" s="494">
        <f>S220*H220</f>
        <v>0</v>
      </c>
      <c r="AR220" s="305" t="s">
        <v>124</v>
      </c>
      <c r="AT220" s="305" t="s">
        <v>119</v>
      </c>
      <c r="AU220" s="305" t="s">
        <v>79</v>
      </c>
      <c r="AY220" s="305" t="s">
        <v>117</v>
      </c>
      <c r="BE220" s="411">
        <f>IF(N220="základní",J220,0)</f>
        <v>0</v>
      </c>
      <c r="BF220" s="411">
        <f>IF(N220="snížená",J220,0)</f>
        <v>0</v>
      </c>
      <c r="BG220" s="411">
        <f>IF(N220="zákl. přenesená",J220,0)</f>
        <v>0</v>
      </c>
      <c r="BH220" s="411">
        <f>IF(N220="sníž. přenesená",J220,0)</f>
        <v>0</v>
      </c>
      <c r="BI220" s="411">
        <f>IF(N220="nulová",J220,0)</f>
        <v>0</v>
      </c>
      <c r="BJ220" s="305" t="s">
        <v>77</v>
      </c>
      <c r="BK220" s="411">
        <f>ROUND(I220*H220,2)</f>
        <v>0</v>
      </c>
      <c r="BL220" s="305" t="s">
        <v>124</v>
      </c>
      <c r="BM220" s="305" t="s">
        <v>600</v>
      </c>
    </row>
    <row r="221" spans="1:65" s="315" customFormat="1" ht="6.95" customHeight="1" x14ac:dyDescent="0.3">
      <c r="A221" s="365"/>
      <c r="B221" s="340"/>
      <c r="C221" s="341"/>
      <c r="D221" s="341"/>
      <c r="E221" s="341"/>
      <c r="F221" s="341"/>
      <c r="G221" s="341"/>
      <c r="H221" s="341"/>
      <c r="I221" s="341"/>
      <c r="J221" s="341"/>
      <c r="K221" s="341"/>
      <c r="L221" s="316"/>
    </row>
    <row r="222" spans="1:65" x14ac:dyDescent="0.3">
      <c r="A222" s="366"/>
    </row>
  </sheetData>
  <autoFilter ref="C82:K220"/>
  <mergeCells count="10">
    <mergeCell ref="L2:V2"/>
    <mergeCell ref="E7:H7"/>
    <mergeCell ref="E9:H9"/>
    <mergeCell ref="E24:H24"/>
    <mergeCell ref="E45:H45"/>
    <mergeCell ref="E47:H47"/>
    <mergeCell ref="J51:J52"/>
    <mergeCell ref="E73:H73"/>
    <mergeCell ref="E75:H75"/>
    <mergeCell ref="G1:H1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9"/>
  <sheetViews>
    <sheetView showGridLines="0" zoomScaleNormal="100" workbookViewId="0">
      <pane ySplit="1" topLeftCell="A2" activePane="bottomLeft" state="frozen"/>
      <selection pane="bottomLeft" activeCell="I84" sqref="I84:I16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57" max="57" width="9.33203125" style="496"/>
  </cols>
  <sheetData>
    <row r="1" spans="1:70" ht="21.75" customHeight="1" x14ac:dyDescent="0.3">
      <c r="A1" s="89"/>
      <c r="B1" s="16"/>
      <c r="C1" s="16"/>
      <c r="D1" s="17" t="s">
        <v>1</v>
      </c>
      <c r="E1" s="16"/>
      <c r="F1" s="90" t="s">
        <v>83</v>
      </c>
      <c r="G1" s="557" t="s">
        <v>84</v>
      </c>
      <c r="H1" s="557"/>
      <c r="I1" s="16"/>
      <c r="J1" s="90" t="s">
        <v>85</v>
      </c>
      <c r="K1" s="17" t="s">
        <v>86</v>
      </c>
      <c r="L1" s="90" t="s">
        <v>87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511" t="s">
        <v>8</v>
      </c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23" t="s">
        <v>78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6.5" customHeight="1" x14ac:dyDescent="0.3">
      <c r="B7" s="27"/>
      <c r="C7" s="28"/>
      <c r="D7" s="28"/>
      <c r="E7" s="559" t="str">
        <f>'Rekapitulace stavby'!K6</f>
        <v>Stavební úpravy pro vedení chodníků a cyklostezek v ulici Plzeňská - vjezdy</v>
      </c>
      <c r="F7" s="560"/>
      <c r="G7" s="560"/>
      <c r="H7" s="560"/>
      <c r="I7" s="28"/>
      <c r="J7" s="28"/>
      <c r="K7" s="30"/>
    </row>
    <row r="8" spans="1:70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  <c r="BE8" s="497"/>
    </row>
    <row r="9" spans="1:70" s="1" customFormat="1" ht="36.950000000000003" customHeight="1" x14ac:dyDescent="0.3">
      <c r="B9" s="37"/>
      <c r="C9" s="38"/>
      <c r="D9" s="38"/>
      <c r="E9" s="561" t="s">
        <v>90</v>
      </c>
      <c r="F9" s="562"/>
      <c r="G9" s="562"/>
      <c r="H9" s="562"/>
      <c r="I9" s="38"/>
      <c r="J9" s="38"/>
      <c r="K9" s="41"/>
      <c r="BE9" s="497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  <c r="BE10" s="497"/>
    </row>
    <row r="11" spans="1:70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  <c r="BE11" s="497"/>
    </row>
    <row r="12" spans="1:70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92">
        <f>'Rekapitulace stavby'!AN8</f>
        <v>43414</v>
      </c>
      <c r="K12" s="41"/>
      <c r="BE12" s="497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  <c r="BE13" s="497"/>
    </row>
    <row r="14" spans="1:70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  <c r="BE14" s="497"/>
    </row>
    <row r="15" spans="1:70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  <c r="BE15" s="497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  <c r="BE16" s="497"/>
    </row>
    <row r="17" spans="2:57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tr">
        <f>IF('Rekapitulace stavby'!AN13="Vyplň údaj","",IF('Rekapitulace stavby'!AN13="","",'Rekapitulace stavby'!AN13))</f>
        <v/>
      </c>
      <c r="K17" s="41"/>
      <c r="BE17" s="497"/>
    </row>
    <row r="18" spans="2:57" s="1" customFormat="1" ht="18" customHeight="1" x14ac:dyDescent="0.3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27</v>
      </c>
      <c r="J18" s="33" t="str">
        <f>IF('Rekapitulace stavby'!AN14="Vyplň údaj","",IF('Rekapitulace stavby'!AN14="","",'Rekapitulace stavby'!AN14))</f>
        <v/>
      </c>
      <c r="K18" s="41"/>
      <c r="BE18" s="497"/>
    </row>
    <row r="19" spans="2:57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  <c r="BE19" s="497"/>
    </row>
    <row r="20" spans="2:57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  <c r="BE20" s="497"/>
    </row>
    <row r="21" spans="2:57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  <c r="BE21" s="497"/>
    </row>
    <row r="22" spans="2:57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  <c r="BE22" s="497"/>
    </row>
    <row r="23" spans="2:57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  <c r="BE23" s="497"/>
    </row>
    <row r="24" spans="2:57" s="6" customFormat="1" ht="16.5" customHeight="1" x14ac:dyDescent="0.3">
      <c r="B24" s="93"/>
      <c r="C24" s="94"/>
      <c r="D24" s="94"/>
      <c r="E24" s="536" t="s">
        <v>5</v>
      </c>
      <c r="F24" s="536"/>
      <c r="G24" s="536"/>
      <c r="H24" s="536"/>
      <c r="I24" s="94"/>
      <c r="J24" s="94"/>
      <c r="K24" s="95"/>
      <c r="BE24" s="498"/>
    </row>
    <row r="25" spans="2:57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  <c r="BE25" s="497"/>
    </row>
    <row r="26" spans="2:57" s="1" customFormat="1" ht="6.95" customHeight="1" x14ac:dyDescent="0.3">
      <c r="B26" s="37"/>
      <c r="C26" s="38"/>
      <c r="D26" s="64"/>
      <c r="E26" s="64"/>
      <c r="F26" s="64"/>
      <c r="G26" s="64"/>
      <c r="H26" s="64"/>
      <c r="I26" s="64"/>
      <c r="J26" s="64"/>
      <c r="K26" s="96"/>
      <c r="BE26" s="497"/>
    </row>
    <row r="27" spans="2:57" s="1" customFormat="1" ht="25.35" customHeight="1" x14ac:dyDescent="0.3">
      <c r="B27" s="37"/>
      <c r="C27" s="38"/>
      <c r="D27" s="97" t="s">
        <v>35</v>
      </c>
      <c r="E27" s="38"/>
      <c r="F27" s="38"/>
      <c r="G27" s="38"/>
      <c r="H27" s="38"/>
      <c r="I27" s="38"/>
      <c r="J27" s="98">
        <f>ROUND(J81,2)</f>
        <v>0</v>
      </c>
      <c r="K27" s="41"/>
      <c r="BE27" s="497"/>
    </row>
    <row r="28" spans="2:57" s="1" customFormat="1" ht="6.95" customHeight="1" x14ac:dyDescent="0.3">
      <c r="B28" s="37"/>
      <c r="C28" s="38"/>
      <c r="D28" s="64"/>
      <c r="E28" s="64"/>
      <c r="F28" s="64"/>
      <c r="G28" s="64"/>
      <c r="H28" s="64"/>
      <c r="I28" s="64"/>
      <c r="J28" s="64"/>
      <c r="K28" s="96"/>
      <c r="BE28" s="497"/>
    </row>
    <row r="29" spans="2:57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  <c r="BE29" s="497"/>
    </row>
    <row r="30" spans="2:57" s="1" customFormat="1" ht="14.45" customHeight="1" x14ac:dyDescent="0.3">
      <c r="B30" s="37"/>
      <c r="C30" s="38"/>
      <c r="D30" s="45" t="s">
        <v>39</v>
      </c>
      <c r="E30" s="45" t="s">
        <v>40</v>
      </c>
      <c r="F30" s="99">
        <f>J27+J30</f>
        <v>0</v>
      </c>
      <c r="G30" s="38"/>
      <c r="H30" s="38"/>
      <c r="I30" s="100">
        <v>0.21</v>
      </c>
      <c r="J30" s="99">
        <f>J27*0.21</f>
        <v>0</v>
      </c>
      <c r="K30" s="41"/>
      <c r="BE30" s="497"/>
    </row>
    <row r="31" spans="2:57" s="1" customFormat="1" ht="14.45" customHeight="1" x14ac:dyDescent="0.3">
      <c r="B31" s="37"/>
      <c r="C31" s="38"/>
      <c r="D31" s="38"/>
      <c r="E31" s="45" t="s">
        <v>41</v>
      </c>
      <c r="F31" s="99">
        <f>ROUND(SUM(BF81:BF158), 2)</f>
        <v>0</v>
      </c>
      <c r="G31" s="38"/>
      <c r="H31" s="38"/>
      <c r="I31" s="100">
        <v>0.15</v>
      </c>
      <c r="J31" s="99">
        <f>ROUND(ROUND((SUM(BF81:BF158)), 2)*I31, 2)</f>
        <v>0</v>
      </c>
      <c r="K31" s="41"/>
      <c r="BE31" s="497"/>
    </row>
    <row r="32" spans="2:57" s="1" customFormat="1" ht="14.45" hidden="1" customHeight="1" x14ac:dyDescent="0.3">
      <c r="B32" s="37"/>
      <c r="C32" s="38"/>
      <c r="D32" s="38"/>
      <c r="E32" s="45" t="s">
        <v>42</v>
      </c>
      <c r="F32" s="99">
        <f>ROUND(SUM(BG81:BG158), 2)</f>
        <v>0</v>
      </c>
      <c r="G32" s="38"/>
      <c r="H32" s="38"/>
      <c r="I32" s="100">
        <v>0.21</v>
      </c>
      <c r="J32" s="99">
        <v>0</v>
      </c>
      <c r="K32" s="41"/>
      <c r="BE32" s="497"/>
    </row>
    <row r="33" spans="2:57" s="1" customFormat="1" ht="14.45" hidden="1" customHeight="1" x14ac:dyDescent="0.3">
      <c r="B33" s="37"/>
      <c r="C33" s="38"/>
      <c r="D33" s="38"/>
      <c r="E33" s="45" t="s">
        <v>43</v>
      </c>
      <c r="F33" s="99">
        <f>ROUND(SUM(BH81:BH158), 2)</f>
        <v>0</v>
      </c>
      <c r="G33" s="38"/>
      <c r="H33" s="38"/>
      <c r="I33" s="100">
        <v>0.15</v>
      </c>
      <c r="J33" s="99">
        <v>0</v>
      </c>
      <c r="K33" s="41"/>
      <c r="BE33" s="497"/>
    </row>
    <row r="34" spans="2:57" s="1" customFormat="1" ht="14.45" hidden="1" customHeight="1" x14ac:dyDescent="0.3">
      <c r="B34" s="37"/>
      <c r="C34" s="38"/>
      <c r="D34" s="38"/>
      <c r="E34" s="45" t="s">
        <v>44</v>
      </c>
      <c r="F34" s="99">
        <f>ROUND(SUM(BI81:BI158), 2)</f>
        <v>0</v>
      </c>
      <c r="G34" s="38"/>
      <c r="H34" s="38"/>
      <c r="I34" s="100">
        <v>0</v>
      </c>
      <c r="J34" s="99">
        <v>0</v>
      </c>
      <c r="K34" s="41"/>
      <c r="BE34" s="497"/>
    </row>
    <row r="35" spans="2:57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  <c r="BE35" s="497"/>
    </row>
    <row r="36" spans="2:57" s="1" customFormat="1" ht="25.35" customHeight="1" x14ac:dyDescent="0.3">
      <c r="B36" s="37"/>
      <c r="C36" s="101"/>
      <c r="D36" s="102" t="s">
        <v>45</v>
      </c>
      <c r="E36" s="67"/>
      <c r="F36" s="67"/>
      <c r="G36" s="103" t="s">
        <v>46</v>
      </c>
      <c r="H36" s="104" t="s">
        <v>47</v>
      </c>
      <c r="I36" s="67"/>
      <c r="J36" s="105">
        <f>SUM(J27:J34)</f>
        <v>0</v>
      </c>
      <c r="K36" s="106"/>
      <c r="BE36" s="497"/>
    </row>
    <row r="37" spans="2:57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  <c r="BE37" s="497"/>
    </row>
    <row r="41" spans="2:57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107"/>
      <c r="BE41" s="497"/>
    </row>
    <row r="42" spans="2:57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  <c r="BE42" s="497"/>
    </row>
    <row r="43" spans="2:57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  <c r="BE43" s="497"/>
    </row>
    <row r="44" spans="2:57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  <c r="BE44" s="497"/>
    </row>
    <row r="45" spans="2:57" s="1" customFormat="1" ht="16.5" customHeight="1" x14ac:dyDescent="0.3">
      <c r="B45" s="37"/>
      <c r="C45" s="38"/>
      <c r="D45" s="38"/>
      <c r="E45" s="559" t="str">
        <f>E7</f>
        <v>Stavební úpravy pro vedení chodníků a cyklostezek v ulici Plzeňská - vjezdy</v>
      </c>
      <c r="F45" s="560"/>
      <c r="G45" s="560"/>
      <c r="H45" s="560"/>
      <c r="I45" s="38"/>
      <c r="J45" s="38"/>
      <c r="K45" s="41"/>
      <c r="BE45" s="497"/>
    </row>
    <row r="46" spans="2:57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  <c r="BE46" s="497"/>
    </row>
    <row r="47" spans="2:57" s="1" customFormat="1" ht="17.25" customHeight="1" x14ac:dyDescent="0.3">
      <c r="B47" s="37"/>
      <c r="C47" s="38"/>
      <c r="D47" s="38"/>
      <c r="E47" s="561" t="str">
        <f>E9</f>
        <v>SO 160.1 - Vjezdy na pozemky</v>
      </c>
      <c r="F47" s="562"/>
      <c r="G47" s="562"/>
      <c r="H47" s="562"/>
      <c r="I47" s="38"/>
      <c r="J47" s="38"/>
      <c r="K47" s="41"/>
      <c r="BE47" s="497"/>
    </row>
    <row r="48" spans="2:57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  <c r="BE48" s="497"/>
    </row>
    <row r="49" spans="2:57" s="1" customFormat="1" ht="18" customHeight="1" x14ac:dyDescent="0.3">
      <c r="B49" s="37"/>
      <c r="C49" s="35" t="s">
        <v>21</v>
      </c>
      <c r="D49" s="38"/>
      <c r="E49" s="38"/>
      <c r="F49" s="33" t="str">
        <f>F12</f>
        <v>ulice Plzeňská, Beroun</v>
      </c>
      <c r="G49" s="38"/>
      <c r="H49" s="38"/>
      <c r="I49" s="35" t="s">
        <v>23</v>
      </c>
      <c r="J49" s="92">
        <f>IF(J12="","",J12)</f>
        <v>43414</v>
      </c>
      <c r="K49" s="41"/>
      <c r="BE49" s="497"/>
    </row>
    <row r="50" spans="2:57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  <c r="BE50" s="497"/>
    </row>
    <row r="51" spans="2:57" s="1" customFormat="1" ht="15" x14ac:dyDescent="0.3">
      <c r="B51" s="37"/>
      <c r="C51" s="35" t="s">
        <v>24</v>
      </c>
      <c r="D51" s="38"/>
      <c r="E51" s="38"/>
      <c r="F51" s="33" t="str">
        <f>E15</f>
        <v>Město Beroun</v>
      </c>
      <c r="G51" s="38"/>
      <c r="H51" s="38"/>
      <c r="I51" s="35" t="s">
        <v>30</v>
      </c>
      <c r="J51" s="536" t="str">
        <f>E21</f>
        <v>NOVÁK &amp; PARTNER, s.r.o.</v>
      </c>
      <c r="K51" s="41"/>
      <c r="BE51" s="497"/>
    </row>
    <row r="52" spans="2:57" s="1" customFormat="1" ht="14.45" customHeight="1" x14ac:dyDescent="0.3">
      <c r="B52" s="37"/>
      <c r="C52" s="35" t="s">
        <v>28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553"/>
      <c r="K52" s="41"/>
      <c r="BE52" s="497"/>
    </row>
    <row r="53" spans="2:57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  <c r="BE53" s="497"/>
    </row>
    <row r="54" spans="2:57" s="1" customFormat="1" ht="29.25" customHeight="1" x14ac:dyDescent="0.3">
      <c r="B54" s="37"/>
      <c r="C54" s="108" t="s">
        <v>92</v>
      </c>
      <c r="D54" s="101"/>
      <c r="E54" s="101"/>
      <c r="F54" s="101"/>
      <c r="G54" s="101"/>
      <c r="H54" s="101"/>
      <c r="I54" s="101"/>
      <c r="J54" s="109" t="s">
        <v>93</v>
      </c>
      <c r="K54" s="110"/>
      <c r="BE54" s="497"/>
    </row>
    <row r="55" spans="2:57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  <c r="BE55" s="497"/>
    </row>
    <row r="56" spans="2:57" s="1" customFormat="1" ht="29.25" customHeight="1" x14ac:dyDescent="0.3">
      <c r="B56" s="37"/>
      <c r="C56" s="111" t="s">
        <v>94</v>
      </c>
      <c r="D56" s="38"/>
      <c r="E56" s="38"/>
      <c r="F56" s="38"/>
      <c r="G56" s="38"/>
      <c r="H56" s="38"/>
      <c r="I56" s="38"/>
      <c r="J56" s="98">
        <f>J81</f>
        <v>0</v>
      </c>
      <c r="K56" s="41"/>
      <c r="AU56" s="23" t="s">
        <v>95</v>
      </c>
      <c r="BE56" s="497"/>
    </row>
    <row r="57" spans="2:57" s="7" customFormat="1" ht="24.95" customHeight="1" x14ac:dyDescent="0.3">
      <c r="B57" s="112"/>
      <c r="C57" s="113"/>
      <c r="D57" s="114" t="s">
        <v>96</v>
      </c>
      <c r="E57" s="115"/>
      <c r="F57" s="115"/>
      <c r="G57" s="115"/>
      <c r="H57" s="115"/>
      <c r="I57" s="115"/>
      <c r="J57" s="116">
        <f>J82</f>
        <v>0</v>
      </c>
      <c r="K57" s="117"/>
      <c r="BE57" s="499"/>
    </row>
    <row r="58" spans="2:57" s="8" customFormat="1" ht="19.899999999999999" customHeight="1" x14ac:dyDescent="0.3">
      <c r="B58" s="118"/>
      <c r="C58" s="119"/>
      <c r="D58" s="120" t="s">
        <v>97</v>
      </c>
      <c r="E58" s="121"/>
      <c r="F58" s="121"/>
      <c r="G58" s="121"/>
      <c r="H58" s="121"/>
      <c r="I58" s="121"/>
      <c r="J58" s="122">
        <f>J83</f>
        <v>0</v>
      </c>
      <c r="K58" s="123"/>
      <c r="BE58" s="500"/>
    </row>
    <row r="59" spans="2:57" s="8" customFormat="1" ht="19.899999999999999" customHeight="1" x14ac:dyDescent="0.3">
      <c r="B59" s="118"/>
      <c r="C59" s="119"/>
      <c r="D59" s="120" t="s">
        <v>98</v>
      </c>
      <c r="E59" s="121"/>
      <c r="F59" s="121"/>
      <c r="G59" s="121"/>
      <c r="H59" s="121"/>
      <c r="I59" s="121"/>
      <c r="J59" s="122">
        <f>J115</f>
        <v>0</v>
      </c>
      <c r="K59" s="123"/>
      <c r="BE59" s="500"/>
    </row>
    <row r="60" spans="2:57" s="8" customFormat="1" ht="19.899999999999999" customHeight="1" x14ac:dyDescent="0.3">
      <c r="B60" s="118"/>
      <c r="C60" s="119"/>
      <c r="D60" s="120" t="s">
        <v>99</v>
      </c>
      <c r="E60" s="121"/>
      <c r="F60" s="121"/>
      <c r="G60" s="121"/>
      <c r="H60" s="121"/>
      <c r="I60" s="121"/>
      <c r="J60" s="122">
        <f>J129</f>
        <v>0</v>
      </c>
      <c r="K60" s="123"/>
      <c r="BE60" s="500"/>
    </row>
    <row r="61" spans="2:57" s="8" customFormat="1" ht="19.899999999999999" customHeight="1" x14ac:dyDescent="0.3">
      <c r="B61" s="118"/>
      <c r="C61" s="119"/>
      <c r="D61" s="120" t="s">
        <v>100</v>
      </c>
      <c r="E61" s="121"/>
      <c r="F61" s="121"/>
      <c r="G61" s="121"/>
      <c r="H61" s="121"/>
      <c r="I61" s="121"/>
      <c r="J61" s="122">
        <f>J157</f>
        <v>0</v>
      </c>
      <c r="K61" s="123"/>
      <c r="BE61" s="500"/>
    </row>
    <row r="62" spans="2:57" s="1" customFormat="1" ht="21.75" customHeight="1" x14ac:dyDescent="0.3">
      <c r="B62" s="37"/>
      <c r="C62" s="38"/>
      <c r="D62" s="38"/>
      <c r="E62" s="38"/>
      <c r="F62" s="38"/>
      <c r="G62" s="38"/>
      <c r="H62" s="38"/>
      <c r="I62" s="38"/>
      <c r="J62" s="38"/>
      <c r="K62" s="41"/>
      <c r="BE62" s="497"/>
    </row>
    <row r="63" spans="2:57" s="1" customFormat="1" ht="6.95" customHeight="1" x14ac:dyDescent="0.3">
      <c r="B63" s="52"/>
      <c r="C63" s="53"/>
      <c r="D63" s="53"/>
      <c r="E63" s="53"/>
      <c r="F63" s="53"/>
      <c r="G63" s="53"/>
      <c r="H63" s="53"/>
      <c r="I63" s="53"/>
      <c r="J63" s="53"/>
      <c r="K63" s="54"/>
      <c r="BE63" s="497"/>
    </row>
    <row r="67" spans="2:57" s="1" customFormat="1" ht="6.95" customHeight="1" x14ac:dyDescent="0.3"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37"/>
      <c r="BE67" s="497"/>
    </row>
    <row r="68" spans="2:57" s="1" customFormat="1" ht="36.950000000000003" customHeight="1" x14ac:dyDescent="0.3">
      <c r="B68" s="37"/>
      <c r="C68" s="57" t="s">
        <v>101</v>
      </c>
      <c r="L68" s="37"/>
      <c r="BE68" s="497"/>
    </row>
    <row r="69" spans="2:57" s="1" customFormat="1" ht="6.95" customHeight="1" x14ac:dyDescent="0.3">
      <c r="B69" s="37"/>
      <c r="L69" s="37"/>
      <c r="BE69" s="497"/>
    </row>
    <row r="70" spans="2:57" s="1" customFormat="1" ht="14.45" customHeight="1" x14ac:dyDescent="0.3">
      <c r="B70" s="37"/>
      <c r="C70" s="59" t="s">
        <v>17</v>
      </c>
      <c r="L70" s="37"/>
      <c r="BE70" s="497"/>
    </row>
    <row r="71" spans="2:57" s="1" customFormat="1" ht="16.5" customHeight="1" x14ac:dyDescent="0.3">
      <c r="B71" s="37"/>
      <c r="E71" s="554" t="str">
        <f>E7</f>
        <v>Stavební úpravy pro vedení chodníků a cyklostezek v ulici Plzeňská - vjezdy</v>
      </c>
      <c r="F71" s="555"/>
      <c r="G71" s="555"/>
      <c r="H71" s="555"/>
      <c r="L71" s="37"/>
      <c r="BE71" s="497"/>
    </row>
    <row r="72" spans="2:57" s="1" customFormat="1" ht="14.45" customHeight="1" x14ac:dyDescent="0.3">
      <c r="B72" s="37"/>
      <c r="C72" s="59" t="s">
        <v>89</v>
      </c>
      <c r="L72" s="37"/>
      <c r="BE72" s="497"/>
    </row>
    <row r="73" spans="2:57" s="1" customFormat="1" ht="17.25" customHeight="1" x14ac:dyDescent="0.3">
      <c r="B73" s="37"/>
      <c r="E73" s="512" t="str">
        <f>E9</f>
        <v>SO 160.1 - Vjezdy na pozemky</v>
      </c>
      <c r="F73" s="556"/>
      <c r="G73" s="556"/>
      <c r="H73" s="556"/>
      <c r="L73" s="37"/>
      <c r="BE73" s="497"/>
    </row>
    <row r="74" spans="2:57" s="1" customFormat="1" ht="6.95" customHeight="1" x14ac:dyDescent="0.3">
      <c r="B74" s="37"/>
      <c r="L74" s="37"/>
      <c r="BE74" s="497"/>
    </row>
    <row r="75" spans="2:57" s="1" customFormat="1" ht="18" customHeight="1" x14ac:dyDescent="0.3">
      <c r="B75" s="37"/>
      <c r="C75" s="59" t="s">
        <v>21</v>
      </c>
      <c r="F75" s="124" t="str">
        <f>F12</f>
        <v>ulice Plzeňská, Beroun</v>
      </c>
      <c r="I75" s="59" t="s">
        <v>23</v>
      </c>
      <c r="J75" s="63">
        <f>IF(J12="","",J12)</f>
        <v>43414</v>
      </c>
      <c r="L75" s="37"/>
      <c r="BE75" s="497"/>
    </row>
    <row r="76" spans="2:57" s="1" customFormat="1" ht="6.95" customHeight="1" x14ac:dyDescent="0.3">
      <c r="B76" s="37"/>
      <c r="L76" s="37"/>
      <c r="BE76" s="497"/>
    </row>
    <row r="77" spans="2:57" s="1" customFormat="1" ht="15" x14ac:dyDescent="0.3">
      <c r="B77" s="37"/>
      <c r="C77" s="59" t="s">
        <v>24</v>
      </c>
      <c r="F77" s="124" t="str">
        <f>E15</f>
        <v>Město Beroun</v>
      </c>
      <c r="I77" s="59" t="s">
        <v>30</v>
      </c>
      <c r="J77" s="124" t="str">
        <f>E21</f>
        <v>NOVÁK &amp; PARTNER, s.r.o.</v>
      </c>
      <c r="L77" s="37"/>
      <c r="BE77" s="497"/>
    </row>
    <row r="78" spans="2:57" s="1" customFormat="1" ht="14.45" customHeight="1" x14ac:dyDescent="0.3">
      <c r="B78" s="37"/>
      <c r="C78" s="59" t="s">
        <v>28</v>
      </c>
      <c r="F78" s="124" t="str">
        <f>IF(E18="","",E18)</f>
        <v xml:space="preserve"> </v>
      </c>
      <c r="L78" s="37"/>
      <c r="BE78" s="497"/>
    </row>
    <row r="79" spans="2:57" s="1" customFormat="1" ht="10.35" customHeight="1" x14ac:dyDescent="0.3">
      <c r="B79" s="37"/>
      <c r="L79" s="37"/>
      <c r="BE79" s="497"/>
    </row>
    <row r="80" spans="2:57" s="9" customFormat="1" ht="29.25" customHeight="1" x14ac:dyDescent="0.3">
      <c r="B80" s="125"/>
      <c r="C80" s="126" t="s">
        <v>102</v>
      </c>
      <c r="D80" s="127" t="s">
        <v>54</v>
      </c>
      <c r="E80" s="127" t="s">
        <v>50</v>
      </c>
      <c r="F80" s="127" t="s">
        <v>103</v>
      </c>
      <c r="G80" s="127" t="s">
        <v>104</v>
      </c>
      <c r="H80" s="127" t="s">
        <v>105</v>
      </c>
      <c r="I80" s="127" t="s">
        <v>106</v>
      </c>
      <c r="J80" s="127" t="s">
        <v>93</v>
      </c>
      <c r="K80" s="128" t="s">
        <v>107</v>
      </c>
      <c r="L80" s="125"/>
      <c r="M80" s="69" t="s">
        <v>108</v>
      </c>
      <c r="N80" s="70" t="s">
        <v>39</v>
      </c>
      <c r="O80" s="70" t="s">
        <v>109</v>
      </c>
      <c r="P80" s="70" t="s">
        <v>110</v>
      </c>
      <c r="Q80" s="70" t="s">
        <v>111</v>
      </c>
      <c r="R80" s="70" t="s">
        <v>112</v>
      </c>
      <c r="S80" s="70" t="s">
        <v>113</v>
      </c>
      <c r="T80" s="71" t="s">
        <v>114</v>
      </c>
      <c r="BE80" s="501"/>
    </row>
    <row r="81" spans="1:65" s="1" customFormat="1" ht="29.25" customHeight="1" x14ac:dyDescent="0.35">
      <c r="B81" s="37"/>
      <c r="C81" s="73" t="s">
        <v>94</v>
      </c>
      <c r="J81" s="129">
        <f>J82</f>
        <v>0</v>
      </c>
      <c r="L81" s="37"/>
      <c r="M81" s="72"/>
      <c r="N81" s="64"/>
      <c r="O81" s="64"/>
      <c r="P81" s="130">
        <f>P82</f>
        <v>358.39786000000004</v>
      </c>
      <c r="Q81" s="64"/>
      <c r="R81" s="130">
        <f>R82</f>
        <v>231.15375</v>
      </c>
      <c r="S81" s="64"/>
      <c r="T81" s="131">
        <f>T82</f>
        <v>185.50099999999998</v>
      </c>
      <c r="AT81" s="23" t="s">
        <v>68</v>
      </c>
      <c r="AU81" s="23" t="s">
        <v>95</v>
      </c>
      <c r="BE81" s="497"/>
      <c r="BK81" s="132">
        <f>BK82</f>
        <v>0</v>
      </c>
    </row>
    <row r="82" spans="1:65" s="10" customFormat="1" ht="37.35" customHeight="1" x14ac:dyDescent="0.35">
      <c r="A82" s="287"/>
      <c r="B82" s="133"/>
      <c r="D82" s="134" t="s">
        <v>68</v>
      </c>
      <c r="E82" s="135" t="s">
        <v>115</v>
      </c>
      <c r="F82" s="135" t="s">
        <v>116</v>
      </c>
      <c r="J82" s="136">
        <f>J83+J115+J129+J157</f>
        <v>0</v>
      </c>
      <c r="L82" s="133"/>
      <c r="M82" s="137"/>
      <c r="N82" s="138"/>
      <c r="O82" s="138"/>
      <c r="P82" s="139">
        <f>P83+P115+P129+P157</f>
        <v>358.39786000000004</v>
      </c>
      <c r="Q82" s="138"/>
      <c r="R82" s="139">
        <f>R83+R115+R129+R157</f>
        <v>231.15375</v>
      </c>
      <c r="S82" s="138"/>
      <c r="T82" s="140">
        <f>T83+T115+T129+T157</f>
        <v>185.50099999999998</v>
      </c>
      <c r="AR82" s="134" t="s">
        <v>77</v>
      </c>
      <c r="AT82" s="141" t="s">
        <v>68</v>
      </c>
      <c r="AU82" s="141" t="s">
        <v>69</v>
      </c>
      <c r="AY82" s="134" t="s">
        <v>117</v>
      </c>
      <c r="BE82" s="502"/>
      <c r="BK82" s="142">
        <f>BK83+BK115+BK129+BK157</f>
        <v>0</v>
      </c>
    </row>
    <row r="83" spans="1:65" s="10" customFormat="1" ht="19.899999999999999" customHeight="1" x14ac:dyDescent="0.3">
      <c r="A83" s="287"/>
      <c r="B83" s="133"/>
      <c r="D83" s="134" t="s">
        <v>68</v>
      </c>
      <c r="E83" s="143" t="s">
        <v>77</v>
      </c>
      <c r="F83" s="143" t="s">
        <v>118</v>
      </c>
      <c r="J83" s="144">
        <f>SUM(J84:J113)</f>
        <v>0</v>
      </c>
      <c r="L83" s="133"/>
      <c r="M83" s="137"/>
      <c r="N83" s="138"/>
      <c r="O83" s="138"/>
      <c r="P83" s="139">
        <f>SUM(P84:P114)</f>
        <v>147.09610500000002</v>
      </c>
      <c r="Q83" s="138"/>
      <c r="R83" s="139">
        <f>SUM(R84:R114)</f>
        <v>0</v>
      </c>
      <c r="S83" s="138"/>
      <c r="T83" s="140">
        <f>SUM(T84:T114)</f>
        <v>185.50099999999998</v>
      </c>
      <c r="AR83" s="134" t="s">
        <v>77</v>
      </c>
      <c r="AT83" s="141" t="s">
        <v>68</v>
      </c>
      <c r="AU83" s="141" t="s">
        <v>77</v>
      </c>
      <c r="AY83" s="134" t="s">
        <v>117</v>
      </c>
      <c r="BE83" s="502"/>
      <c r="BK83" s="142">
        <f>SUM(BK84:BK114)</f>
        <v>0</v>
      </c>
    </row>
    <row r="84" spans="1:65" s="1" customFormat="1" ht="51" customHeight="1" x14ac:dyDescent="0.3">
      <c r="A84" s="288"/>
      <c r="B84" s="145"/>
      <c r="C84" s="146" t="s">
        <v>77</v>
      </c>
      <c r="D84" s="146" t="s">
        <v>119</v>
      </c>
      <c r="E84" s="147" t="s">
        <v>120</v>
      </c>
      <c r="F84" s="148" t="s">
        <v>121</v>
      </c>
      <c r="G84" s="149" t="s">
        <v>122</v>
      </c>
      <c r="H84" s="150">
        <v>44</v>
      </c>
      <c r="I84" s="151"/>
      <c r="J84" s="151">
        <f>ROUND(I84*H84,2)</f>
        <v>0</v>
      </c>
      <c r="K84" s="148" t="s">
        <v>123</v>
      </c>
      <c r="L84" s="37"/>
      <c r="M84" s="152" t="s">
        <v>5</v>
      </c>
      <c r="N84" s="153" t="s">
        <v>40</v>
      </c>
      <c r="O84" s="154">
        <v>0.17599999999999999</v>
      </c>
      <c r="P84" s="154">
        <f>O84*H84</f>
        <v>7.7439999999999998</v>
      </c>
      <c r="Q84" s="154">
        <v>0</v>
      </c>
      <c r="R84" s="154">
        <f>Q84*H84</f>
        <v>0</v>
      </c>
      <c r="S84" s="154">
        <v>0.255</v>
      </c>
      <c r="T84" s="155">
        <f>S84*H84</f>
        <v>11.22</v>
      </c>
      <c r="AR84" s="23" t="s">
        <v>124</v>
      </c>
      <c r="AT84" s="23" t="s">
        <v>119</v>
      </c>
      <c r="AU84" s="23" t="s">
        <v>79</v>
      </c>
      <c r="AY84" s="23" t="s">
        <v>117</v>
      </c>
      <c r="BE84" s="503">
        <f>IF(N84="základní",J84,0)</f>
        <v>0</v>
      </c>
      <c r="BF84" s="156">
        <f>IF(N84="snížená",J84,0)</f>
        <v>0</v>
      </c>
      <c r="BG84" s="156">
        <f>IF(N84="zákl. přenesená",J84,0)</f>
        <v>0</v>
      </c>
      <c r="BH84" s="156">
        <f>IF(N84="sníž. přenesená",J84,0)</f>
        <v>0</v>
      </c>
      <c r="BI84" s="156">
        <f>IF(N84="nulová",J84,0)</f>
        <v>0</v>
      </c>
      <c r="BJ84" s="23" t="s">
        <v>77</v>
      </c>
      <c r="BK84" s="156">
        <f>ROUND(I84*H84,2)</f>
        <v>0</v>
      </c>
      <c r="BL84" s="23" t="s">
        <v>124</v>
      </c>
      <c r="BM84" s="23" t="s">
        <v>125</v>
      </c>
    </row>
    <row r="85" spans="1:65" s="11" customFormat="1" x14ac:dyDescent="0.3">
      <c r="A85" s="289"/>
      <c r="B85" s="157"/>
      <c r="D85" s="158" t="s">
        <v>126</v>
      </c>
      <c r="E85" s="159" t="s">
        <v>5</v>
      </c>
      <c r="F85" s="160" t="s">
        <v>423</v>
      </c>
      <c r="H85" s="161">
        <v>15</v>
      </c>
      <c r="I85" s="274"/>
      <c r="L85" s="157"/>
      <c r="M85" s="162"/>
      <c r="N85" s="270"/>
      <c r="O85" s="270"/>
      <c r="P85" s="270"/>
      <c r="Q85" s="270"/>
      <c r="R85" s="270"/>
      <c r="S85" s="270"/>
      <c r="T85" s="164"/>
      <c r="AT85" s="159" t="s">
        <v>126</v>
      </c>
      <c r="AU85" s="159" t="s">
        <v>79</v>
      </c>
      <c r="AV85" s="11" t="s">
        <v>79</v>
      </c>
      <c r="AW85" s="11" t="s">
        <v>32</v>
      </c>
      <c r="AX85" s="11" t="s">
        <v>69</v>
      </c>
      <c r="AY85" s="159" t="s">
        <v>117</v>
      </c>
      <c r="BE85" s="504"/>
    </row>
    <row r="86" spans="1:65" s="11" customFormat="1" x14ac:dyDescent="0.3">
      <c r="A86" s="289"/>
      <c r="B86" s="157"/>
      <c r="D86" s="158" t="s">
        <v>126</v>
      </c>
      <c r="E86" s="159" t="s">
        <v>5</v>
      </c>
      <c r="F86" s="160" t="s">
        <v>424</v>
      </c>
      <c r="H86" s="161">
        <v>29</v>
      </c>
      <c r="I86" s="274"/>
      <c r="L86" s="157"/>
      <c r="M86" s="162"/>
      <c r="N86" s="270"/>
      <c r="O86" s="270"/>
      <c r="P86" s="270"/>
      <c r="Q86" s="270"/>
      <c r="R86" s="270"/>
      <c r="S86" s="270"/>
      <c r="T86" s="164"/>
      <c r="AT86" s="159" t="s">
        <v>126</v>
      </c>
      <c r="AU86" s="159" t="s">
        <v>79</v>
      </c>
      <c r="AV86" s="11" t="s">
        <v>79</v>
      </c>
      <c r="AW86" s="11" t="s">
        <v>32</v>
      </c>
      <c r="AX86" s="11" t="s">
        <v>69</v>
      </c>
      <c r="AY86" s="159" t="s">
        <v>117</v>
      </c>
      <c r="BE86" s="504"/>
    </row>
    <row r="87" spans="1:65" s="13" customFormat="1" x14ac:dyDescent="0.3">
      <c r="A87" s="290"/>
      <c r="B87" s="171"/>
      <c r="D87" s="158" t="s">
        <v>126</v>
      </c>
      <c r="E87" s="172" t="s">
        <v>5</v>
      </c>
      <c r="F87" s="173" t="s">
        <v>176</v>
      </c>
      <c r="H87" s="174">
        <v>44</v>
      </c>
      <c r="I87" s="281"/>
      <c r="L87" s="171"/>
      <c r="M87" s="175"/>
      <c r="N87" s="282"/>
      <c r="O87" s="282"/>
      <c r="P87" s="282"/>
      <c r="Q87" s="282"/>
      <c r="R87" s="282"/>
      <c r="S87" s="282"/>
      <c r="T87" s="177"/>
      <c r="AT87" s="172" t="s">
        <v>126</v>
      </c>
      <c r="AU87" s="172" t="s">
        <v>79</v>
      </c>
      <c r="AV87" s="13" t="s">
        <v>124</v>
      </c>
      <c r="AW87" s="13" t="s">
        <v>32</v>
      </c>
      <c r="AX87" s="13" t="s">
        <v>77</v>
      </c>
      <c r="AY87" s="172" t="s">
        <v>117</v>
      </c>
      <c r="BE87" s="505"/>
    </row>
    <row r="88" spans="1:65" s="1" customFormat="1" ht="38.25" customHeight="1" x14ac:dyDescent="0.3">
      <c r="A88" s="288"/>
      <c r="B88" s="145"/>
      <c r="C88" s="146" t="s">
        <v>79</v>
      </c>
      <c r="D88" s="146" t="s">
        <v>119</v>
      </c>
      <c r="E88" s="147" t="s">
        <v>127</v>
      </c>
      <c r="F88" s="148" t="s">
        <v>128</v>
      </c>
      <c r="G88" s="149" t="s">
        <v>122</v>
      </c>
      <c r="H88" s="150">
        <v>20</v>
      </c>
      <c r="I88" s="151"/>
      <c r="J88" s="151">
        <f>ROUND(I88*H88,2)</f>
        <v>0</v>
      </c>
      <c r="K88" s="148" t="s">
        <v>123</v>
      </c>
      <c r="L88" s="37"/>
      <c r="M88" s="152" t="s">
        <v>5</v>
      </c>
      <c r="N88" s="153" t="s">
        <v>40</v>
      </c>
      <c r="O88" s="154">
        <v>2.2789999999999999</v>
      </c>
      <c r="P88" s="154">
        <f>O88*H88</f>
        <v>45.58</v>
      </c>
      <c r="Q88" s="154">
        <v>0</v>
      </c>
      <c r="R88" s="154">
        <f>Q88*H88</f>
        <v>0</v>
      </c>
      <c r="S88" s="154">
        <v>0.625</v>
      </c>
      <c r="T88" s="155">
        <f>S88*H88</f>
        <v>12.5</v>
      </c>
      <c r="AR88" s="23" t="s">
        <v>124</v>
      </c>
      <c r="AT88" s="23" t="s">
        <v>119</v>
      </c>
      <c r="AU88" s="23" t="s">
        <v>79</v>
      </c>
      <c r="AY88" s="23" t="s">
        <v>117</v>
      </c>
      <c r="BE88" s="503">
        <f>IF(N88="základní",J88,0)</f>
        <v>0</v>
      </c>
      <c r="BF88" s="156">
        <f>IF(N88="snížená",J88,0)</f>
        <v>0</v>
      </c>
      <c r="BG88" s="156">
        <f>IF(N88="zákl. přenesená",J88,0)</f>
        <v>0</v>
      </c>
      <c r="BH88" s="156">
        <f>IF(N88="sníž. přenesená",J88,0)</f>
        <v>0</v>
      </c>
      <c r="BI88" s="156">
        <f>IF(N88="nulová",J88,0)</f>
        <v>0</v>
      </c>
      <c r="BJ88" s="23" t="s">
        <v>77</v>
      </c>
      <c r="BK88" s="156">
        <f>ROUND(I88*H88,2)</f>
        <v>0</v>
      </c>
      <c r="BL88" s="23" t="s">
        <v>124</v>
      </c>
      <c r="BM88" s="23" t="s">
        <v>129</v>
      </c>
    </row>
    <row r="89" spans="1:65" s="11" customFormat="1" x14ac:dyDescent="0.3">
      <c r="A89" s="289"/>
      <c r="B89" s="157"/>
      <c r="D89" s="158" t="s">
        <v>126</v>
      </c>
      <c r="E89" s="159" t="s">
        <v>5</v>
      </c>
      <c r="F89" s="160" t="s">
        <v>425</v>
      </c>
      <c r="H89" s="161">
        <v>20</v>
      </c>
      <c r="L89" s="157"/>
      <c r="M89" s="162"/>
      <c r="N89" s="163"/>
      <c r="O89" s="163"/>
      <c r="P89" s="163"/>
      <c r="Q89" s="163"/>
      <c r="R89" s="163"/>
      <c r="S89" s="163"/>
      <c r="T89" s="164"/>
      <c r="AT89" s="159" t="s">
        <v>126</v>
      </c>
      <c r="AU89" s="159" t="s">
        <v>79</v>
      </c>
      <c r="AV89" s="11" t="s">
        <v>79</v>
      </c>
      <c r="AW89" s="11" t="s">
        <v>32</v>
      </c>
      <c r="AX89" s="11" t="s">
        <v>77</v>
      </c>
      <c r="AY89" s="159" t="s">
        <v>117</v>
      </c>
      <c r="BE89" s="504"/>
    </row>
    <row r="90" spans="1:65" s="1" customFormat="1" ht="38.25" customHeight="1" x14ac:dyDescent="0.3">
      <c r="A90" s="288"/>
      <c r="B90" s="145"/>
      <c r="C90" s="146" t="s">
        <v>130</v>
      </c>
      <c r="D90" s="146" t="s">
        <v>119</v>
      </c>
      <c r="E90" s="147" t="s">
        <v>131</v>
      </c>
      <c r="F90" s="148" t="s">
        <v>132</v>
      </c>
      <c r="G90" s="149" t="s">
        <v>122</v>
      </c>
      <c r="H90" s="150">
        <v>92</v>
      </c>
      <c r="I90" s="151"/>
      <c r="J90" s="151">
        <f>ROUND(I90*H90,2)</f>
        <v>0</v>
      </c>
      <c r="K90" s="148" t="s">
        <v>123</v>
      </c>
      <c r="L90" s="37"/>
      <c r="M90" s="152" t="s">
        <v>5</v>
      </c>
      <c r="N90" s="153" t="s">
        <v>40</v>
      </c>
      <c r="O90" s="154">
        <v>0.22</v>
      </c>
      <c r="P90" s="154">
        <f>O90*H90</f>
        <v>20.239999999999998</v>
      </c>
      <c r="Q90" s="154">
        <v>0</v>
      </c>
      <c r="R90" s="154">
        <f>Q90*H90</f>
        <v>0</v>
      </c>
      <c r="S90" s="154">
        <v>9.8000000000000004E-2</v>
      </c>
      <c r="T90" s="155">
        <f>S90*H90</f>
        <v>9.016</v>
      </c>
      <c r="AR90" s="23" t="s">
        <v>124</v>
      </c>
      <c r="AT90" s="23" t="s">
        <v>119</v>
      </c>
      <c r="AU90" s="23" t="s">
        <v>79</v>
      </c>
      <c r="AY90" s="23" t="s">
        <v>117</v>
      </c>
      <c r="BE90" s="503">
        <f>IF(N90="základní",J90,0)</f>
        <v>0</v>
      </c>
      <c r="BF90" s="156">
        <f>IF(N90="snížená",J90,0)</f>
        <v>0</v>
      </c>
      <c r="BG90" s="156">
        <f>IF(N90="zákl. přenesená",J90,0)</f>
        <v>0</v>
      </c>
      <c r="BH90" s="156">
        <f>IF(N90="sníž. přenesená",J90,0)</f>
        <v>0</v>
      </c>
      <c r="BI90" s="156">
        <f>IF(N90="nulová",J90,0)</f>
        <v>0</v>
      </c>
      <c r="BJ90" s="23" t="s">
        <v>77</v>
      </c>
      <c r="BK90" s="156">
        <f>ROUND(I90*H90,2)</f>
        <v>0</v>
      </c>
      <c r="BL90" s="23" t="s">
        <v>124</v>
      </c>
      <c r="BM90" s="23" t="s">
        <v>133</v>
      </c>
    </row>
    <row r="91" spans="1:65" s="12" customFormat="1" x14ac:dyDescent="0.3">
      <c r="A91" s="291"/>
      <c r="B91" s="165"/>
      <c r="D91" s="158" t="s">
        <v>126</v>
      </c>
      <c r="E91" s="166" t="s">
        <v>5</v>
      </c>
      <c r="F91" s="283" t="s">
        <v>437</v>
      </c>
      <c r="H91" s="166" t="s">
        <v>5</v>
      </c>
      <c r="L91" s="165"/>
      <c r="M91" s="168"/>
      <c r="N91" s="169"/>
      <c r="O91" s="169"/>
      <c r="P91" s="169"/>
      <c r="Q91" s="169"/>
      <c r="R91" s="169"/>
      <c r="S91" s="169"/>
      <c r="T91" s="170"/>
      <c r="AT91" s="166" t="s">
        <v>126</v>
      </c>
      <c r="AU91" s="166" t="s">
        <v>79</v>
      </c>
      <c r="AV91" s="12" t="s">
        <v>77</v>
      </c>
      <c r="AW91" s="12" t="s">
        <v>32</v>
      </c>
      <c r="AX91" s="12" t="s">
        <v>69</v>
      </c>
      <c r="AY91" s="166" t="s">
        <v>117</v>
      </c>
      <c r="BE91" s="506"/>
    </row>
    <row r="92" spans="1:65" s="11" customFormat="1" x14ac:dyDescent="0.3">
      <c r="A92" s="289"/>
      <c r="B92" s="157"/>
      <c r="D92" s="158" t="s">
        <v>126</v>
      </c>
      <c r="E92" s="159" t="s">
        <v>5</v>
      </c>
      <c r="F92" s="160" t="s">
        <v>426</v>
      </c>
      <c r="H92" s="161">
        <v>92</v>
      </c>
      <c r="L92" s="157"/>
      <c r="M92" s="162"/>
      <c r="N92" s="163"/>
      <c r="O92" s="163"/>
      <c r="P92" s="163"/>
      <c r="Q92" s="163"/>
      <c r="R92" s="163"/>
      <c r="S92" s="163"/>
      <c r="T92" s="164"/>
      <c r="AT92" s="159" t="s">
        <v>126</v>
      </c>
      <c r="AU92" s="159" t="s">
        <v>79</v>
      </c>
      <c r="AV92" s="11" t="s">
        <v>79</v>
      </c>
      <c r="AW92" s="11" t="s">
        <v>32</v>
      </c>
      <c r="AX92" s="11" t="s">
        <v>77</v>
      </c>
      <c r="AY92" s="159" t="s">
        <v>117</v>
      </c>
      <c r="BE92" s="504"/>
    </row>
    <row r="93" spans="1:65" s="1" customFormat="1" ht="51" customHeight="1" x14ac:dyDescent="0.3">
      <c r="A93" s="288"/>
      <c r="B93" s="145"/>
      <c r="C93" s="146" t="s">
        <v>124</v>
      </c>
      <c r="D93" s="146" t="s">
        <v>119</v>
      </c>
      <c r="E93" s="147" t="s">
        <v>134</v>
      </c>
      <c r="F93" s="148" t="s">
        <v>135</v>
      </c>
      <c r="G93" s="149" t="s">
        <v>122</v>
      </c>
      <c r="H93" s="150">
        <v>343</v>
      </c>
      <c r="I93" s="151"/>
      <c r="J93" s="151">
        <f>ROUND(I93*H93,2)</f>
        <v>0</v>
      </c>
      <c r="K93" s="148" t="s">
        <v>123</v>
      </c>
      <c r="L93" s="37"/>
      <c r="M93" s="152" t="s">
        <v>5</v>
      </c>
      <c r="N93" s="153" t="s">
        <v>40</v>
      </c>
      <c r="O93" s="154">
        <v>0.16600000000000001</v>
      </c>
      <c r="P93" s="154">
        <f>O93*H93</f>
        <v>56.938000000000002</v>
      </c>
      <c r="Q93" s="154">
        <v>0</v>
      </c>
      <c r="R93" s="154">
        <f>Q93*H93</f>
        <v>0</v>
      </c>
      <c r="S93" s="154">
        <v>0.44</v>
      </c>
      <c r="T93" s="155">
        <f>S93*H93</f>
        <v>150.91999999999999</v>
      </c>
      <c r="AR93" s="23" t="s">
        <v>124</v>
      </c>
      <c r="AT93" s="23" t="s">
        <v>119</v>
      </c>
      <c r="AU93" s="23" t="s">
        <v>79</v>
      </c>
      <c r="AY93" s="23" t="s">
        <v>117</v>
      </c>
      <c r="BE93" s="503">
        <f>IF(N93="základní",J93,0)</f>
        <v>0</v>
      </c>
      <c r="BF93" s="156">
        <f>IF(N93="snížená",J93,0)</f>
        <v>0</v>
      </c>
      <c r="BG93" s="156">
        <f>IF(N93="zákl. přenesená",J93,0)</f>
        <v>0</v>
      </c>
      <c r="BH93" s="156">
        <f>IF(N93="sníž. přenesená",J93,0)</f>
        <v>0</v>
      </c>
      <c r="BI93" s="156">
        <f>IF(N93="nulová",J93,0)</f>
        <v>0</v>
      </c>
      <c r="BJ93" s="23" t="s">
        <v>77</v>
      </c>
      <c r="BK93" s="156">
        <f>ROUND(I93*H93,2)</f>
        <v>0</v>
      </c>
      <c r="BL93" s="23" t="s">
        <v>124</v>
      </c>
      <c r="BM93" s="23" t="s">
        <v>136</v>
      </c>
    </row>
    <row r="94" spans="1:65" s="11" customFormat="1" x14ac:dyDescent="0.3">
      <c r="A94" s="289"/>
      <c r="B94" s="157"/>
      <c r="D94" s="158" t="s">
        <v>126</v>
      </c>
      <c r="E94" s="159" t="s">
        <v>5</v>
      </c>
      <c r="F94" s="160" t="s">
        <v>427</v>
      </c>
      <c r="H94" s="161">
        <v>92</v>
      </c>
      <c r="I94" s="274"/>
      <c r="L94" s="157"/>
      <c r="M94" s="162"/>
      <c r="N94" s="270"/>
      <c r="O94" s="270"/>
      <c r="P94" s="270"/>
      <c r="Q94" s="270"/>
      <c r="R94" s="270"/>
      <c r="S94" s="270"/>
      <c r="T94" s="164"/>
      <c r="AT94" s="159" t="s">
        <v>126</v>
      </c>
      <c r="AU94" s="159" t="s">
        <v>79</v>
      </c>
      <c r="AV94" s="11" t="s">
        <v>79</v>
      </c>
      <c r="AW94" s="11" t="s">
        <v>32</v>
      </c>
      <c r="AX94" s="11" t="s">
        <v>69</v>
      </c>
      <c r="AY94" s="159" t="s">
        <v>117</v>
      </c>
      <c r="BE94" s="504"/>
    </row>
    <row r="95" spans="1:65" s="11" customFormat="1" x14ac:dyDescent="0.3">
      <c r="A95" s="289"/>
      <c r="B95" s="157"/>
      <c r="D95" s="158" t="s">
        <v>126</v>
      </c>
      <c r="E95" s="159" t="s">
        <v>5</v>
      </c>
      <c r="F95" s="160" t="s">
        <v>428</v>
      </c>
      <c r="H95" s="161">
        <v>20</v>
      </c>
      <c r="I95" s="274"/>
      <c r="L95" s="157"/>
      <c r="M95" s="162"/>
      <c r="N95" s="270"/>
      <c r="O95" s="270"/>
      <c r="P95" s="270"/>
      <c r="Q95" s="270"/>
      <c r="R95" s="270"/>
      <c r="S95" s="270"/>
      <c r="T95" s="164"/>
      <c r="AT95" s="159" t="s">
        <v>126</v>
      </c>
      <c r="AU95" s="159" t="s">
        <v>79</v>
      </c>
      <c r="AV95" s="11" t="s">
        <v>79</v>
      </c>
      <c r="AW95" s="11" t="s">
        <v>32</v>
      </c>
      <c r="AX95" s="11" t="s">
        <v>69</v>
      </c>
      <c r="AY95" s="159" t="s">
        <v>117</v>
      </c>
      <c r="BE95" s="504"/>
    </row>
    <row r="96" spans="1:65" s="11" customFormat="1" x14ac:dyDescent="0.3">
      <c r="A96" s="289"/>
      <c r="B96" s="157"/>
      <c r="D96" s="158" t="s">
        <v>126</v>
      </c>
      <c r="E96" s="159" t="s">
        <v>5</v>
      </c>
      <c r="F96" s="160" t="s">
        <v>429</v>
      </c>
      <c r="H96" s="161">
        <v>44</v>
      </c>
      <c r="I96" s="274"/>
      <c r="L96" s="157"/>
      <c r="M96" s="162"/>
      <c r="N96" s="270"/>
      <c r="O96" s="270"/>
      <c r="P96" s="270"/>
      <c r="Q96" s="270"/>
      <c r="R96" s="270"/>
      <c r="S96" s="270"/>
      <c r="T96" s="164"/>
      <c r="AT96" s="159" t="s">
        <v>126</v>
      </c>
      <c r="AU96" s="159" t="s">
        <v>79</v>
      </c>
      <c r="AV96" s="11" t="s">
        <v>79</v>
      </c>
      <c r="AW96" s="11" t="s">
        <v>32</v>
      </c>
      <c r="AX96" s="11" t="s">
        <v>69</v>
      </c>
      <c r="AY96" s="159" t="s">
        <v>117</v>
      </c>
      <c r="BE96" s="504"/>
    </row>
    <row r="97" spans="1:65" s="11" customFormat="1" x14ac:dyDescent="0.3">
      <c r="A97" s="289"/>
      <c r="B97" s="157"/>
      <c r="D97" s="158" t="s">
        <v>126</v>
      </c>
      <c r="E97" s="159" t="s">
        <v>5</v>
      </c>
      <c r="F97" s="160" t="s">
        <v>430</v>
      </c>
      <c r="H97" s="161">
        <v>187</v>
      </c>
      <c r="I97" s="274"/>
      <c r="L97" s="157"/>
      <c r="M97" s="162"/>
      <c r="N97" s="270"/>
      <c r="O97" s="270"/>
      <c r="P97" s="270"/>
      <c r="Q97" s="270"/>
      <c r="R97" s="270"/>
      <c r="S97" s="270"/>
      <c r="T97" s="164"/>
      <c r="AT97" s="159" t="s">
        <v>126</v>
      </c>
      <c r="AU97" s="159" t="s">
        <v>79</v>
      </c>
      <c r="AV97" s="11" t="s">
        <v>79</v>
      </c>
      <c r="AW97" s="11" t="s">
        <v>32</v>
      </c>
      <c r="AX97" s="11" t="s">
        <v>69</v>
      </c>
      <c r="AY97" s="159" t="s">
        <v>117</v>
      </c>
      <c r="BE97" s="504"/>
    </row>
    <row r="98" spans="1:65" s="13" customFormat="1" x14ac:dyDescent="0.3">
      <c r="A98" s="290"/>
      <c r="B98" s="171"/>
      <c r="D98" s="158" t="s">
        <v>126</v>
      </c>
      <c r="E98" s="172" t="s">
        <v>5</v>
      </c>
      <c r="F98" s="173" t="s">
        <v>176</v>
      </c>
      <c r="H98" s="174">
        <v>343</v>
      </c>
      <c r="I98" s="281"/>
      <c r="L98" s="171"/>
      <c r="M98" s="175"/>
      <c r="N98" s="282"/>
      <c r="O98" s="282"/>
      <c r="P98" s="282"/>
      <c r="Q98" s="282"/>
      <c r="R98" s="282"/>
      <c r="S98" s="282"/>
      <c r="T98" s="177"/>
      <c r="AT98" s="172" t="s">
        <v>126</v>
      </c>
      <c r="AU98" s="172" t="s">
        <v>79</v>
      </c>
      <c r="AV98" s="13" t="s">
        <v>124</v>
      </c>
      <c r="AW98" s="13" t="s">
        <v>32</v>
      </c>
      <c r="AX98" s="13" t="s">
        <v>77</v>
      </c>
      <c r="AY98" s="172" t="s">
        <v>117</v>
      </c>
      <c r="BE98" s="505"/>
    </row>
    <row r="99" spans="1:65" s="278" customFormat="1" ht="38.25" customHeight="1" x14ac:dyDescent="0.3">
      <c r="A99" s="288"/>
      <c r="B99" s="145"/>
      <c r="C99" s="146">
        <v>5</v>
      </c>
      <c r="D99" s="146" t="s">
        <v>119</v>
      </c>
      <c r="E99" s="147" t="s">
        <v>419</v>
      </c>
      <c r="F99" s="148" t="s">
        <v>420</v>
      </c>
      <c r="G99" s="149" t="s">
        <v>399</v>
      </c>
      <c r="H99" s="150">
        <v>9</v>
      </c>
      <c r="I99" s="151"/>
      <c r="J99" s="151">
        <f>ROUND(I99*H99,2)</f>
        <v>0</v>
      </c>
      <c r="K99" s="148" t="s">
        <v>123</v>
      </c>
      <c r="L99" s="37"/>
      <c r="M99" s="152" t="s">
        <v>5</v>
      </c>
      <c r="N99" s="268" t="s">
        <v>40</v>
      </c>
      <c r="O99" s="269">
        <v>0.13300000000000001</v>
      </c>
      <c r="P99" s="269">
        <f>O99*H99</f>
        <v>1.1970000000000001</v>
      </c>
      <c r="Q99" s="269">
        <v>0</v>
      </c>
      <c r="R99" s="269">
        <f>Q99*H99</f>
        <v>0</v>
      </c>
      <c r="S99" s="269">
        <v>0.20499999999999999</v>
      </c>
      <c r="T99" s="155">
        <f>S99*H99</f>
        <v>1.845</v>
      </c>
      <c r="AR99" s="23" t="s">
        <v>124</v>
      </c>
      <c r="AT99" s="23" t="s">
        <v>119</v>
      </c>
      <c r="AU99" s="23" t="s">
        <v>79</v>
      </c>
      <c r="AY99" s="23" t="s">
        <v>117</v>
      </c>
      <c r="BE99" s="503">
        <f>IF(N99="základní",J99,0)</f>
        <v>0</v>
      </c>
      <c r="BF99" s="156">
        <f>IF(N99="snížená",J99,0)</f>
        <v>0</v>
      </c>
      <c r="BG99" s="156">
        <f>IF(N99="zákl. přenesená",J99,0)</f>
        <v>0</v>
      </c>
      <c r="BH99" s="156">
        <f>IF(N99="sníž. přenesená",J99,0)</f>
        <v>0</v>
      </c>
      <c r="BI99" s="156">
        <f>IF(N99="nulová",J99,0)</f>
        <v>0</v>
      </c>
      <c r="BJ99" s="23" t="s">
        <v>77</v>
      </c>
      <c r="BK99" s="156">
        <f>ROUND(I99*H99,2)</f>
        <v>0</v>
      </c>
      <c r="BL99" s="23" t="s">
        <v>124</v>
      </c>
      <c r="BM99" s="23" t="s">
        <v>421</v>
      </c>
    </row>
    <row r="100" spans="1:65" s="11" customFormat="1" x14ac:dyDescent="0.3">
      <c r="A100" s="289"/>
      <c r="B100" s="157"/>
      <c r="D100" s="158" t="s">
        <v>126</v>
      </c>
      <c r="E100" s="159" t="s">
        <v>5</v>
      </c>
      <c r="F100" s="160" t="s">
        <v>422</v>
      </c>
      <c r="H100" s="161">
        <v>9</v>
      </c>
      <c r="L100" s="157"/>
      <c r="M100" s="162"/>
      <c r="N100" s="270"/>
      <c r="O100" s="270"/>
      <c r="P100" s="270"/>
      <c r="Q100" s="270"/>
      <c r="R100" s="270"/>
      <c r="S100" s="270"/>
      <c r="T100" s="164"/>
      <c r="AT100" s="159" t="s">
        <v>126</v>
      </c>
      <c r="AU100" s="159" t="s">
        <v>79</v>
      </c>
      <c r="AV100" s="11" t="s">
        <v>79</v>
      </c>
      <c r="AW100" s="11" t="s">
        <v>32</v>
      </c>
      <c r="AX100" s="11" t="s">
        <v>77</v>
      </c>
      <c r="AY100" s="159" t="s">
        <v>117</v>
      </c>
      <c r="BE100" s="504"/>
    </row>
    <row r="101" spans="1:65" s="1" customFormat="1" ht="38.25" customHeight="1" x14ac:dyDescent="0.3">
      <c r="A101" s="288"/>
      <c r="B101" s="145"/>
      <c r="C101" s="146">
        <v>6</v>
      </c>
      <c r="D101" s="146" t="s">
        <v>119</v>
      </c>
      <c r="E101" s="147" t="s">
        <v>138</v>
      </c>
      <c r="F101" s="148" t="s">
        <v>139</v>
      </c>
      <c r="G101" s="149" t="s">
        <v>140</v>
      </c>
      <c r="H101" s="285">
        <v>32.225000000000001</v>
      </c>
      <c r="I101" s="151"/>
      <c r="J101" s="151">
        <f>ROUND(I101*H101,2)</f>
        <v>0</v>
      </c>
      <c r="K101" s="148" t="s">
        <v>123</v>
      </c>
      <c r="L101" s="37"/>
      <c r="M101" s="152" t="s">
        <v>5</v>
      </c>
      <c r="N101" s="153" t="s">
        <v>40</v>
      </c>
      <c r="O101" s="154">
        <v>0.23599999999999999</v>
      </c>
      <c r="P101" s="154">
        <f>O101*H101</f>
        <v>7.6051000000000002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AR101" s="23" t="s">
        <v>124</v>
      </c>
      <c r="AT101" s="23" t="s">
        <v>119</v>
      </c>
      <c r="AU101" s="23" t="s">
        <v>79</v>
      </c>
      <c r="AY101" s="23" t="s">
        <v>117</v>
      </c>
      <c r="BE101" s="503">
        <f>IF(N101="základní",J101,0)</f>
        <v>0</v>
      </c>
      <c r="BF101" s="156">
        <f>IF(N101="snížená",J101,0)</f>
        <v>0</v>
      </c>
      <c r="BG101" s="156">
        <f>IF(N101="zákl. přenesená",J101,0)</f>
        <v>0</v>
      </c>
      <c r="BH101" s="156">
        <f>IF(N101="sníž. přenesená",J101,0)</f>
        <v>0</v>
      </c>
      <c r="BI101" s="156">
        <f>IF(N101="nulová",J101,0)</f>
        <v>0</v>
      </c>
      <c r="BJ101" s="23" t="s">
        <v>77</v>
      </c>
      <c r="BK101" s="156">
        <f>ROUND(I101*H101,2)</f>
        <v>0</v>
      </c>
      <c r="BL101" s="23" t="s">
        <v>124</v>
      </c>
      <c r="BM101" s="23" t="s">
        <v>141</v>
      </c>
    </row>
    <row r="102" spans="1:65" s="1" customFormat="1" ht="38.25" customHeight="1" x14ac:dyDescent="0.3">
      <c r="A102" s="288"/>
      <c r="B102" s="145"/>
      <c r="C102" s="146">
        <v>7</v>
      </c>
      <c r="D102" s="146" t="s">
        <v>119</v>
      </c>
      <c r="E102" s="147" t="s">
        <v>142</v>
      </c>
      <c r="F102" s="148" t="s">
        <v>143</v>
      </c>
      <c r="G102" s="149" t="s">
        <v>140</v>
      </c>
      <c r="H102" s="150">
        <v>12.89</v>
      </c>
      <c r="I102" s="151"/>
      <c r="J102" s="151">
        <f>ROUND(I102*H102,2)</f>
        <v>0</v>
      </c>
      <c r="K102" s="148" t="s">
        <v>123</v>
      </c>
      <c r="L102" s="37"/>
      <c r="M102" s="152" t="s">
        <v>5</v>
      </c>
      <c r="N102" s="153" t="s">
        <v>40</v>
      </c>
      <c r="O102" s="154">
        <v>4.5999999999999999E-2</v>
      </c>
      <c r="P102" s="154">
        <f>O102*H102</f>
        <v>0.59294000000000002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AR102" s="23" t="s">
        <v>124</v>
      </c>
      <c r="AT102" s="23" t="s">
        <v>119</v>
      </c>
      <c r="AU102" s="23" t="s">
        <v>79</v>
      </c>
      <c r="AY102" s="23" t="s">
        <v>117</v>
      </c>
      <c r="BE102" s="503">
        <f>IF(N102="základní",J102,0)</f>
        <v>0</v>
      </c>
      <c r="BF102" s="156">
        <f>IF(N102="snížená",J102,0)</f>
        <v>0</v>
      </c>
      <c r="BG102" s="156">
        <f>IF(N102="zákl. přenesená",J102,0)</f>
        <v>0</v>
      </c>
      <c r="BH102" s="156">
        <f>IF(N102="sníž. přenesená",J102,0)</f>
        <v>0</v>
      </c>
      <c r="BI102" s="156">
        <f>IF(N102="nulová",J102,0)</f>
        <v>0</v>
      </c>
      <c r="BJ102" s="23" t="s">
        <v>77</v>
      </c>
      <c r="BK102" s="156">
        <f>ROUND(I102*H102,2)</f>
        <v>0</v>
      </c>
      <c r="BL102" s="23" t="s">
        <v>124</v>
      </c>
      <c r="BM102" s="23" t="s">
        <v>144</v>
      </c>
    </row>
    <row r="103" spans="1:65" s="12" customFormat="1" x14ac:dyDescent="0.3">
      <c r="A103" s="291"/>
      <c r="B103" s="165"/>
      <c r="D103" s="158" t="s">
        <v>126</v>
      </c>
      <c r="E103" s="166" t="s">
        <v>5</v>
      </c>
      <c r="F103" s="167" t="s">
        <v>145</v>
      </c>
      <c r="H103" s="166" t="s">
        <v>5</v>
      </c>
      <c r="L103" s="165"/>
      <c r="M103" s="168"/>
      <c r="N103" s="169"/>
      <c r="O103" s="169"/>
      <c r="P103" s="169"/>
      <c r="Q103" s="169"/>
      <c r="R103" s="169"/>
      <c r="S103" s="169"/>
      <c r="T103" s="170"/>
      <c r="AT103" s="166" t="s">
        <v>126</v>
      </c>
      <c r="AU103" s="166" t="s">
        <v>79</v>
      </c>
      <c r="AV103" s="12" t="s">
        <v>77</v>
      </c>
      <c r="AW103" s="12" t="s">
        <v>32</v>
      </c>
      <c r="AX103" s="12" t="s">
        <v>69</v>
      </c>
      <c r="AY103" s="166" t="s">
        <v>117</v>
      </c>
      <c r="BE103" s="506"/>
    </row>
    <row r="104" spans="1:65" s="11" customFormat="1" x14ac:dyDescent="0.3">
      <c r="A104" s="289"/>
      <c r="B104" s="157"/>
      <c r="D104" s="158" t="s">
        <v>126</v>
      </c>
      <c r="E104" s="159" t="s">
        <v>5</v>
      </c>
      <c r="F104" s="160" t="s">
        <v>146</v>
      </c>
      <c r="H104" s="161">
        <v>12.89</v>
      </c>
      <c r="L104" s="157"/>
      <c r="M104" s="162"/>
      <c r="N104" s="163"/>
      <c r="O104" s="163"/>
      <c r="P104" s="163"/>
      <c r="Q104" s="163"/>
      <c r="R104" s="163"/>
      <c r="S104" s="163"/>
      <c r="T104" s="164"/>
      <c r="AT104" s="159" t="s">
        <v>126</v>
      </c>
      <c r="AU104" s="159" t="s">
        <v>79</v>
      </c>
      <c r="AV104" s="11" t="s">
        <v>79</v>
      </c>
      <c r="AW104" s="11" t="s">
        <v>32</v>
      </c>
      <c r="AX104" s="11" t="s">
        <v>77</v>
      </c>
      <c r="AY104" s="159" t="s">
        <v>117</v>
      </c>
      <c r="BE104" s="504"/>
    </row>
    <row r="105" spans="1:65" s="1" customFormat="1" ht="38.25" customHeight="1" x14ac:dyDescent="0.3">
      <c r="A105" s="288"/>
      <c r="B105" s="145"/>
      <c r="C105" s="146">
        <v>8</v>
      </c>
      <c r="D105" s="146" t="s">
        <v>119</v>
      </c>
      <c r="E105" s="147" t="s">
        <v>147</v>
      </c>
      <c r="F105" s="148" t="s">
        <v>148</v>
      </c>
      <c r="G105" s="149" t="s">
        <v>140</v>
      </c>
      <c r="H105" s="150">
        <v>32.225000000000001</v>
      </c>
      <c r="I105" s="151"/>
      <c r="J105" s="151">
        <f>ROUND(I105*H105,2)</f>
        <v>0</v>
      </c>
      <c r="K105" s="148" t="s">
        <v>123</v>
      </c>
      <c r="L105" s="37"/>
      <c r="M105" s="152" t="s">
        <v>5</v>
      </c>
      <c r="N105" s="153" t="s">
        <v>40</v>
      </c>
      <c r="O105" s="154">
        <v>8.3000000000000004E-2</v>
      </c>
      <c r="P105" s="154">
        <f>O105*H105</f>
        <v>2.6746750000000001</v>
      </c>
      <c r="Q105" s="154">
        <v>0</v>
      </c>
      <c r="R105" s="154">
        <f>Q105*H105</f>
        <v>0</v>
      </c>
      <c r="S105" s="154">
        <v>0</v>
      </c>
      <c r="T105" s="155">
        <f>S105*H105</f>
        <v>0</v>
      </c>
      <c r="AR105" s="23" t="s">
        <v>124</v>
      </c>
      <c r="AT105" s="23" t="s">
        <v>119</v>
      </c>
      <c r="AU105" s="23" t="s">
        <v>79</v>
      </c>
      <c r="AY105" s="23" t="s">
        <v>117</v>
      </c>
      <c r="BE105" s="503">
        <f>IF(N105="základní",J105,0)</f>
        <v>0</v>
      </c>
      <c r="BF105" s="156">
        <f>IF(N105="snížená",J105,0)</f>
        <v>0</v>
      </c>
      <c r="BG105" s="156">
        <f>IF(N105="zákl. přenesená",J105,0)</f>
        <v>0</v>
      </c>
      <c r="BH105" s="156">
        <f>IF(N105="sníž. přenesená",J105,0)</f>
        <v>0</v>
      </c>
      <c r="BI105" s="156">
        <f>IF(N105="nulová",J105,0)</f>
        <v>0</v>
      </c>
      <c r="BJ105" s="23" t="s">
        <v>77</v>
      </c>
      <c r="BK105" s="156">
        <f>ROUND(I105*H105,2)</f>
        <v>0</v>
      </c>
      <c r="BL105" s="23" t="s">
        <v>124</v>
      </c>
      <c r="BM105" s="23" t="s">
        <v>149</v>
      </c>
    </row>
    <row r="106" spans="1:65" s="11" customFormat="1" x14ac:dyDescent="0.3">
      <c r="A106" s="289"/>
      <c r="B106" s="157"/>
      <c r="D106" s="158" t="s">
        <v>126</v>
      </c>
      <c r="E106" s="159" t="s">
        <v>5</v>
      </c>
      <c r="F106" s="160" t="s">
        <v>150</v>
      </c>
      <c r="H106" s="161">
        <v>32.225000000000001</v>
      </c>
      <c r="L106" s="157"/>
      <c r="M106" s="162"/>
      <c r="N106" s="163"/>
      <c r="O106" s="163"/>
      <c r="P106" s="163"/>
      <c r="Q106" s="163"/>
      <c r="R106" s="163"/>
      <c r="S106" s="163"/>
      <c r="T106" s="164"/>
      <c r="AT106" s="159" t="s">
        <v>126</v>
      </c>
      <c r="AU106" s="159" t="s">
        <v>79</v>
      </c>
      <c r="AV106" s="11" t="s">
        <v>79</v>
      </c>
      <c r="AW106" s="11" t="s">
        <v>32</v>
      </c>
      <c r="AX106" s="11" t="s">
        <v>77</v>
      </c>
      <c r="AY106" s="159" t="s">
        <v>117</v>
      </c>
      <c r="BE106" s="504"/>
    </row>
    <row r="107" spans="1:65" s="1" customFormat="1" ht="25.5" customHeight="1" x14ac:dyDescent="0.3">
      <c r="A107" s="288"/>
      <c r="B107" s="145"/>
      <c r="C107" s="146">
        <v>9</v>
      </c>
      <c r="D107" s="146" t="s">
        <v>119</v>
      </c>
      <c r="E107" s="147" t="s">
        <v>152</v>
      </c>
      <c r="F107" s="148" t="s">
        <v>153</v>
      </c>
      <c r="G107" s="149" t="s">
        <v>140</v>
      </c>
      <c r="H107" s="150">
        <v>6.4450000000000003</v>
      </c>
      <c r="I107" s="151"/>
      <c r="J107" s="151">
        <f>ROUND(I107*H107,2)</f>
        <v>0</v>
      </c>
      <c r="K107" s="148" t="s">
        <v>123</v>
      </c>
      <c r="L107" s="37"/>
      <c r="M107" s="152" t="s">
        <v>5</v>
      </c>
      <c r="N107" s="153" t="s">
        <v>40</v>
      </c>
      <c r="O107" s="154">
        <v>0.65200000000000002</v>
      </c>
      <c r="P107" s="154">
        <f>O107*H107</f>
        <v>4.20214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AR107" s="23" t="s">
        <v>124</v>
      </c>
      <c r="AT107" s="23" t="s">
        <v>119</v>
      </c>
      <c r="AU107" s="23" t="s">
        <v>79</v>
      </c>
      <c r="AY107" s="23" t="s">
        <v>117</v>
      </c>
      <c r="BE107" s="503">
        <f>IF(N107="základní",J107,0)</f>
        <v>0</v>
      </c>
      <c r="BF107" s="156">
        <f>IF(N107="snížená",J107,0)</f>
        <v>0</v>
      </c>
      <c r="BG107" s="156">
        <f>IF(N107="zákl. přenesená",J107,0)</f>
        <v>0</v>
      </c>
      <c r="BH107" s="156">
        <f>IF(N107="sníž. přenesená",J107,0)</f>
        <v>0</v>
      </c>
      <c r="BI107" s="156">
        <f>IF(N107="nulová",J107,0)</f>
        <v>0</v>
      </c>
      <c r="BJ107" s="23" t="s">
        <v>77</v>
      </c>
      <c r="BK107" s="156">
        <f>ROUND(I107*H107,2)</f>
        <v>0</v>
      </c>
      <c r="BL107" s="23" t="s">
        <v>124</v>
      </c>
      <c r="BM107" s="23" t="s">
        <v>154</v>
      </c>
    </row>
    <row r="108" spans="1:65" s="12" customFormat="1" x14ac:dyDescent="0.3">
      <c r="A108" s="291"/>
      <c r="B108" s="165"/>
      <c r="D108" s="158" t="s">
        <v>126</v>
      </c>
      <c r="E108" s="166" t="s">
        <v>5</v>
      </c>
      <c r="F108" s="167" t="s">
        <v>155</v>
      </c>
      <c r="H108" s="166" t="s">
        <v>5</v>
      </c>
      <c r="L108" s="165"/>
      <c r="M108" s="168"/>
      <c r="N108" s="169"/>
      <c r="O108" s="169"/>
      <c r="P108" s="169"/>
      <c r="Q108" s="169"/>
      <c r="R108" s="169"/>
      <c r="S108" s="169"/>
      <c r="T108" s="170"/>
      <c r="AT108" s="166" t="s">
        <v>126</v>
      </c>
      <c r="AU108" s="166" t="s">
        <v>79</v>
      </c>
      <c r="AV108" s="12" t="s">
        <v>77</v>
      </c>
      <c r="AW108" s="12" t="s">
        <v>32</v>
      </c>
      <c r="AX108" s="12" t="s">
        <v>69</v>
      </c>
      <c r="AY108" s="166" t="s">
        <v>117</v>
      </c>
      <c r="BE108" s="506"/>
    </row>
    <row r="109" spans="1:65" s="11" customFormat="1" x14ac:dyDescent="0.3">
      <c r="A109" s="289"/>
      <c r="B109" s="157"/>
      <c r="D109" s="158" t="s">
        <v>126</v>
      </c>
      <c r="E109" s="159" t="s">
        <v>5</v>
      </c>
      <c r="F109" s="160" t="s">
        <v>156</v>
      </c>
      <c r="H109" s="161">
        <v>6.4450000000000003</v>
      </c>
      <c r="L109" s="157"/>
      <c r="M109" s="162"/>
      <c r="N109" s="163"/>
      <c r="O109" s="163"/>
      <c r="P109" s="163"/>
      <c r="Q109" s="163"/>
      <c r="R109" s="163"/>
      <c r="S109" s="163"/>
      <c r="T109" s="164"/>
      <c r="AT109" s="159" t="s">
        <v>126</v>
      </c>
      <c r="AU109" s="159" t="s">
        <v>79</v>
      </c>
      <c r="AV109" s="11" t="s">
        <v>79</v>
      </c>
      <c r="AW109" s="11" t="s">
        <v>32</v>
      </c>
      <c r="AX109" s="11" t="s">
        <v>77</v>
      </c>
      <c r="AY109" s="159" t="s">
        <v>117</v>
      </c>
      <c r="BE109" s="504"/>
    </row>
    <row r="110" spans="1:65" s="1" customFormat="1" ht="38.25" customHeight="1" x14ac:dyDescent="0.3">
      <c r="A110" s="288"/>
      <c r="B110" s="145"/>
      <c r="C110" s="146">
        <v>10</v>
      </c>
      <c r="D110" s="146" t="s">
        <v>119</v>
      </c>
      <c r="E110" s="147" t="s">
        <v>157</v>
      </c>
      <c r="F110" s="148" t="s">
        <v>158</v>
      </c>
      <c r="G110" s="149" t="s">
        <v>140</v>
      </c>
      <c r="H110" s="150">
        <v>6.4450000000000003</v>
      </c>
      <c r="I110" s="151"/>
      <c r="J110" s="151">
        <f>ROUND(I110*H110,2)</f>
        <v>0</v>
      </c>
      <c r="K110" s="148" t="s">
        <v>123</v>
      </c>
      <c r="L110" s="37"/>
      <c r="M110" s="152" t="s">
        <v>5</v>
      </c>
      <c r="N110" s="153" t="s">
        <v>40</v>
      </c>
      <c r="O110" s="154">
        <v>0.05</v>
      </c>
      <c r="P110" s="154">
        <f>O110*H110</f>
        <v>0.32225000000000004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R110" s="23" t="s">
        <v>124</v>
      </c>
      <c r="AT110" s="23" t="s">
        <v>119</v>
      </c>
      <c r="AU110" s="23" t="s">
        <v>79</v>
      </c>
      <c r="AY110" s="23" t="s">
        <v>117</v>
      </c>
      <c r="BE110" s="503">
        <f>IF(N110="základní",J110,0)</f>
        <v>0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23" t="s">
        <v>77</v>
      </c>
      <c r="BK110" s="156">
        <f>ROUND(I110*H110,2)</f>
        <v>0</v>
      </c>
      <c r="BL110" s="23" t="s">
        <v>124</v>
      </c>
      <c r="BM110" s="23" t="s">
        <v>159</v>
      </c>
    </row>
    <row r="111" spans="1:65" s="1" customFormat="1" ht="16.5" customHeight="1" x14ac:dyDescent="0.3">
      <c r="A111" s="288"/>
      <c r="B111" s="145"/>
      <c r="C111" s="146">
        <v>11</v>
      </c>
      <c r="D111" s="146" t="s">
        <v>119</v>
      </c>
      <c r="E111" s="147" t="s">
        <v>160</v>
      </c>
      <c r="F111" s="148" t="s">
        <v>161</v>
      </c>
      <c r="G111" s="149" t="s">
        <v>162</v>
      </c>
      <c r="H111" s="150">
        <v>64.45</v>
      </c>
      <c r="I111" s="151"/>
      <c r="J111" s="151">
        <f>ROUND(I111*H111,2)</f>
        <v>0</v>
      </c>
      <c r="K111" s="148" t="s">
        <v>123</v>
      </c>
      <c r="L111" s="37"/>
      <c r="M111" s="152" t="s">
        <v>5</v>
      </c>
      <c r="N111" s="153" t="s">
        <v>40</v>
      </c>
      <c r="O111" s="154">
        <v>0</v>
      </c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AR111" s="23" t="s">
        <v>124</v>
      </c>
      <c r="AT111" s="23" t="s">
        <v>119</v>
      </c>
      <c r="AU111" s="23" t="s">
        <v>79</v>
      </c>
      <c r="AY111" s="23" t="s">
        <v>117</v>
      </c>
      <c r="BE111" s="503">
        <f>IF(N111="základní",J111,0)</f>
        <v>0</v>
      </c>
      <c r="BF111" s="156">
        <f>IF(N111="snížená",J111,0)</f>
        <v>0</v>
      </c>
      <c r="BG111" s="156">
        <f>IF(N111="zákl. přenesená",J111,0)</f>
        <v>0</v>
      </c>
      <c r="BH111" s="156">
        <f>IF(N111="sníž. přenesená",J111,0)</f>
        <v>0</v>
      </c>
      <c r="BI111" s="156">
        <f>IF(N111="nulová",J111,0)</f>
        <v>0</v>
      </c>
      <c r="BJ111" s="23" t="s">
        <v>77</v>
      </c>
      <c r="BK111" s="156">
        <f>ROUND(I111*H111,2)</f>
        <v>0</v>
      </c>
      <c r="BL111" s="23" t="s">
        <v>124</v>
      </c>
      <c r="BM111" s="23" t="s">
        <v>163</v>
      </c>
    </row>
    <row r="112" spans="1:65" s="11" customFormat="1" x14ac:dyDescent="0.3">
      <c r="A112" s="289"/>
      <c r="B112" s="157"/>
      <c r="D112" s="158" t="s">
        <v>126</v>
      </c>
      <c r="E112" s="159" t="s">
        <v>5</v>
      </c>
      <c r="F112" s="160" t="s">
        <v>164</v>
      </c>
      <c r="H112" s="161">
        <v>64.45</v>
      </c>
      <c r="L112" s="157"/>
      <c r="M112" s="162"/>
      <c r="N112" s="163"/>
      <c r="O112" s="163"/>
      <c r="P112" s="163"/>
      <c r="Q112" s="163"/>
      <c r="R112" s="163"/>
      <c r="S112" s="163"/>
      <c r="T112" s="164"/>
      <c r="AT112" s="159" t="s">
        <v>126</v>
      </c>
      <c r="AU112" s="159" t="s">
        <v>79</v>
      </c>
      <c r="AV112" s="11" t="s">
        <v>79</v>
      </c>
      <c r="AW112" s="11" t="s">
        <v>32</v>
      </c>
      <c r="AX112" s="11" t="s">
        <v>77</v>
      </c>
      <c r="AY112" s="159" t="s">
        <v>117</v>
      </c>
      <c r="BE112" s="504"/>
    </row>
    <row r="113" spans="1:65" s="1" customFormat="1" ht="16.5" customHeight="1" x14ac:dyDescent="0.3">
      <c r="A113" s="288"/>
      <c r="B113" s="145"/>
      <c r="C113" s="146">
        <v>12</v>
      </c>
      <c r="D113" s="146" t="s">
        <v>119</v>
      </c>
      <c r="E113" s="147" t="s">
        <v>165</v>
      </c>
      <c r="F113" s="148" t="s">
        <v>166</v>
      </c>
      <c r="G113" s="149" t="s">
        <v>162</v>
      </c>
      <c r="H113" s="150">
        <v>10.119999999999999</v>
      </c>
      <c r="I113" s="151"/>
      <c r="J113" s="151">
        <f>ROUND(I113*H113,2)</f>
        <v>0</v>
      </c>
      <c r="K113" s="148" t="s">
        <v>123</v>
      </c>
      <c r="L113" s="37"/>
      <c r="M113" s="152" t="s">
        <v>5</v>
      </c>
      <c r="N113" s="153" t="s">
        <v>40</v>
      </c>
      <c r="O113" s="154">
        <v>0</v>
      </c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AR113" s="23" t="s">
        <v>124</v>
      </c>
      <c r="AT113" s="23" t="s">
        <v>119</v>
      </c>
      <c r="AU113" s="23" t="s">
        <v>79</v>
      </c>
      <c r="AY113" s="23" t="s">
        <v>117</v>
      </c>
      <c r="BE113" s="503">
        <f>IF(N113="základní",J113,0)</f>
        <v>0</v>
      </c>
      <c r="BF113" s="156">
        <f>IF(N113="snížená",J113,0)</f>
        <v>0</v>
      </c>
      <c r="BG113" s="156">
        <f>IF(N113="zákl. přenesená",J113,0)</f>
        <v>0</v>
      </c>
      <c r="BH113" s="156">
        <f>IF(N113="sníž. přenesená",J113,0)</f>
        <v>0</v>
      </c>
      <c r="BI113" s="156">
        <f>IF(N113="nulová",J113,0)</f>
        <v>0</v>
      </c>
      <c r="BJ113" s="23" t="s">
        <v>77</v>
      </c>
      <c r="BK113" s="156">
        <f>ROUND(I113*H113,2)</f>
        <v>0</v>
      </c>
      <c r="BL113" s="23" t="s">
        <v>124</v>
      </c>
      <c r="BM113" s="23" t="s">
        <v>167</v>
      </c>
    </row>
    <row r="114" spans="1:65" s="11" customFormat="1" x14ac:dyDescent="0.3">
      <c r="A114" s="289"/>
      <c r="B114" s="157"/>
      <c r="D114" s="158" t="s">
        <v>126</v>
      </c>
      <c r="E114" s="159" t="s">
        <v>5</v>
      </c>
      <c r="F114" s="284" t="s">
        <v>438</v>
      </c>
      <c r="H114" s="161">
        <v>10.119999999999999</v>
      </c>
      <c r="I114" s="274"/>
      <c r="L114" s="157"/>
      <c r="M114" s="162"/>
      <c r="N114" s="270"/>
      <c r="O114" s="270"/>
      <c r="P114" s="270"/>
      <c r="Q114" s="270"/>
      <c r="R114" s="270"/>
      <c r="S114" s="270"/>
      <c r="T114" s="164"/>
      <c r="AT114" s="159" t="s">
        <v>126</v>
      </c>
      <c r="AU114" s="159" t="s">
        <v>79</v>
      </c>
      <c r="AV114" s="11" t="s">
        <v>79</v>
      </c>
      <c r="AW114" s="11" t="s">
        <v>32</v>
      </c>
      <c r="AX114" s="11" t="s">
        <v>77</v>
      </c>
      <c r="AY114" s="159" t="s">
        <v>117</v>
      </c>
      <c r="BE114" s="504"/>
    </row>
    <row r="115" spans="1:65" s="10" customFormat="1" ht="29.85" customHeight="1" x14ac:dyDescent="0.3">
      <c r="A115" s="287"/>
      <c r="B115" s="133"/>
      <c r="D115" s="134" t="s">
        <v>68</v>
      </c>
      <c r="E115" s="143" t="s">
        <v>137</v>
      </c>
      <c r="F115" s="143" t="s">
        <v>168</v>
      </c>
      <c r="J115" s="144">
        <f>SUM(J116:J125)</f>
        <v>0</v>
      </c>
      <c r="L115" s="133"/>
      <c r="M115" s="137"/>
      <c r="N115" s="138"/>
      <c r="O115" s="138"/>
      <c r="P115" s="139">
        <f>SUM(P116:P126)</f>
        <v>186.16500000000002</v>
      </c>
      <c r="Q115" s="138"/>
      <c r="R115" s="139">
        <f>SUM(R116:R126)</f>
        <v>231.15375</v>
      </c>
      <c r="S115" s="138"/>
      <c r="T115" s="140">
        <f>SUM(T116:T126)</f>
        <v>0</v>
      </c>
      <c r="AR115" s="134" t="s">
        <v>77</v>
      </c>
      <c r="AT115" s="141" t="s">
        <v>68</v>
      </c>
      <c r="AU115" s="141" t="s">
        <v>77</v>
      </c>
      <c r="AY115" s="134" t="s">
        <v>117</v>
      </c>
      <c r="BE115" s="502"/>
      <c r="BK115" s="142">
        <f>SUM(BK116:BK126)</f>
        <v>0</v>
      </c>
    </row>
    <row r="116" spans="1:65" s="1" customFormat="1" ht="25.5" customHeight="1" x14ac:dyDescent="0.3">
      <c r="A116" s="288"/>
      <c r="B116" s="145"/>
      <c r="C116" s="146">
        <v>13</v>
      </c>
      <c r="D116" s="146" t="s">
        <v>119</v>
      </c>
      <c r="E116" s="147" t="s">
        <v>169</v>
      </c>
      <c r="F116" s="148" t="s">
        <v>170</v>
      </c>
      <c r="G116" s="149" t="s">
        <v>122</v>
      </c>
      <c r="H116" s="150">
        <v>315</v>
      </c>
      <c r="I116" s="151"/>
      <c r="J116" s="151">
        <f>ROUND(I116*H116,2)</f>
        <v>0</v>
      </c>
      <c r="K116" s="148" t="s">
        <v>123</v>
      </c>
      <c r="L116" s="37"/>
      <c r="M116" s="152" t="s">
        <v>5</v>
      </c>
      <c r="N116" s="153" t="s">
        <v>40</v>
      </c>
      <c r="O116" s="154">
        <v>3.1E-2</v>
      </c>
      <c r="P116" s="154">
        <f>O116*H116</f>
        <v>9.7650000000000006</v>
      </c>
      <c r="Q116" s="154">
        <v>0.47260000000000002</v>
      </c>
      <c r="R116" s="154">
        <f>Q116*H116</f>
        <v>148.869</v>
      </c>
      <c r="S116" s="154">
        <v>0</v>
      </c>
      <c r="T116" s="155">
        <f>S116*H116</f>
        <v>0</v>
      </c>
      <c r="AR116" s="23" t="s">
        <v>124</v>
      </c>
      <c r="AT116" s="23" t="s">
        <v>119</v>
      </c>
      <c r="AU116" s="23" t="s">
        <v>79</v>
      </c>
      <c r="AY116" s="23" t="s">
        <v>117</v>
      </c>
      <c r="BE116" s="503">
        <f>IF(N116="základní",J116,0)</f>
        <v>0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23" t="s">
        <v>77</v>
      </c>
      <c r="BK116" s="156">
        <f>ROUND(I116*H116,2)</f>
        <v>0</v>
      </c>
      <c r="BL116" s="23" t="s">
        <v>124</v>
      </c>
      <c r="BM116" s="23" t="s">
        <v>171</v>
      </c>
    </row>
    <row r="117" spans="1:65" s="11" customFormat="1" x14ac:dyDescent="0.3">
      <c r="A117" s="289"/>
      <c r="B117" s="157"/>
      <c r="D117" s="158" t="s">
        <v>126</v>
      </c>
      <c r="E117" s="159" t="s">
        <v>5</v>
      </c>
      <c r="F117" s="160" t="s">
        <v>414</v>
      </c>
      <c r="H117" s="161">
        <v>315</v>
      </c>
      <c r="L117" s="157"/>
      <c r="M117" s="162"/>
      <c r="N117" s="163"/>
      <c r="O117" s="163"/>
      <c r="P117" s="163"/>
      <c r="Q117" s="163"/>
      <c r="R117" s="163"/>
      <c r="S117" s="163"/>
      <c r="T117" s="164"/>
      <c r="AT117" s="159" t="s">
        <v>126</v>
      </c>
      <c r="AU117" s="159" t="s">
        <v>79</v>
      </c>
      <c r="AV117" s="11" t="s">
        <v>79</v>
      </c>
      <c r="AW117" s="11" t="s">
        <v>32</v>
      </c>
      <c r="AX117" s="11" t="s">
        <v>77</v>
      </c>
      <c r="AY117" s="159" t="s">
        <v>117</v>
      </c>
      <c r="BE117" s="504"/>
    </row>
    <row r="118" spans="1:65" s="1" customFormat="1" ht="51" customHeight="1" x14ac:dyDescent="0.3">
      <c r="A118" s="288"/>
      <c r="B118" s="145"/>
      <c r="C118" s="146">
        <v>14</v>
      </c>
      <c r="D118" s="146" t="s">
        <v>119</v>
      </c>
      <c r="E118" s="147" t="s">
        <v>172</v>
      </c>
      <c r="F118" s="148" t="s">
        <v>173</v>
      </c>
      <c r="G118" s="149" t="s">
        <v>122</v>
      </c>
      <c r="H118" s="150">
        <v>315</v>
      </c>
      <c r="I118" s="151"/>
      <c r="J118" s="151">
        <f>ROUND(I118*H118,2)</f>
        <v>0</v>
      </c>
      <c r="K118" s="148" t="s">
        <v>123</v>
      </c>
      <c r="L118" s="37"/>
      <c r="M118" s="152" t="s">
        <v>5</v>
      </c>
      <c r="N118" s="153" t="s">
        <v>40</v>
      </c>
      <c r="O118" s="154">
        <v>0.56000000000000005</v>
      </c>
      <c r="P118" s="154">
        <f>O118*H118</f>
        <v>176.4</v>
      </c>
      <c r="Q118" s="154">
        <v>8.5650000000000004E-2</v>
      </c>
      <c r="R118" s="154">
        <f>Q118*H118</f>
        <v>26.979750000000003</v>
      </c>
      <c r="S118" s="154">
        <v>0</v>
      </c>
      <c r="T118" s="155">
        <f>S118*H118</f>
        <v>0</v>
      </c>
      <c r="AR118" s="23" t="s">
        <v>124</v>
      </c>
      <c r="AT118" s="23" t="s">
        <v>119</v>
      </c>
      <c r="AU118" s="23" t="s">
        <v>79</v>
      </c>
      <c r="AY118" s="23" t="s">
        <v>117</v>
      </c>
      <c r="BE118" s="503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23" t="s">
        <v>77</v>
      </c>
      <c r="BK118" s="156">
        <f>ROUND(I118*H118,2)</f>
        <v>0</v>
      </c>
      <c r="BL118" s="23" t="s">
        <v>124</v>
      </c>
      <c r="BM118" s="23" t="s">
        <v>174</v>
      </c>
    </row>
    <row r="119" spans="1:65" s="12" customFormat="1" x14ac:dyDescent="0.3">
      <c r="A119" s="291"/>
      <c r="B119" s="165"/>
      <c r="D119" s="158" t="s">
        <v>126</v>
      </c>
      <c r="E119" s="166" t="s">
        <v>5</v>
      </c>
      <c r="F119" s="167" t="s">
        <v>175</v>
      </c>
      <c r="H119" s="166" t="s">
        <v>5</v>
      </c>
      <c r="L119" s="165"/>
      <c r="M119" s="168"/>
      <c r="N119" s="169"/>
      <c r="O119" s="169"/>
      <c r="P119" s="169"/>
      <c r="Q119" s="169"/>
      <c r="R119" s="169"/>
      <c r="S119" s="169"/>
      <c r="T119" s="170"/>
      <c r="AT119" s="166" t="s">
        <v>126</v>
      </c>
      <c r="AU119" s="166" t="s">
        <v>79</v>
      </c>
      <c r="AV119" s="12" t="s">
        <v>77</v>
      </c>
      <c r="AW119" s="12" t="s">
        <v>32</v>
      </c>
      <c r="AX119" s="12" t="s">
        <v>69</v>
      </c>
      <c r="AY119" s="166" t="s">
        <v>117</v>
      </c>
      <c r="BE119" s="506"/>
    </row>
    <row r="120" spans="1:65" s="11" customFormat="1" x14ac:dyDescent="0.3">
      <c r="A120" s="289"/>
      <c r="B120" s="157"/>
      <c r="D120" s="158" t="s">
        <v>126</v>
      </c>
      <c r="E120" s="159" t="s">
        <v>5</v>
      </c>
      <c r="F120" s="160" t="s">
        <v>409</v>
      </c>
      <c r="H120" s="161">
        <v>312</v>
      </c>
      <c r="L120" s="157"/>
      <c r="M120" s="162"/>
      <c r="N120" s="163"/>
      <c r="O120" s="163"/>
      <c r="P120" s="163"/>
      <c r="Q120" s="163"/>
      <c r="R120" s="163"/>
      <c r="S120" s="163"/>
      <c r="T120" s="164"/>
      <c r="AT120" s="159" t="s">
        <v>126</v>
      </c>
      <c r="AU120" s="159" t="s">
        <v>79</v>
      </c>
      <c r="AV120" s="11" t="s">
        <v>79</v>
      </c>
      <c r="AW120" s="11" t="s">
        <v>32</v>
      </c>
      <c r="AX120" s="11" t="s">
        <v>69</v>
      </c>
      <c r="AY120" s="159" t="s">
        <v>117</v>
      </c>
      <c r="BE120" s="504"/>
    </row>
    <row r="121" spans="1:65" s="11" customFormat="1" x14ac:dyDescent="0.3">
      <c r="A121" s="289"/>
      <c r="B121" s="157"/>
      <c r="D121" s="158" t="s">
        <v>126</v>
      </c>
      <c r="E121" s="159" t="s">
        <v>5</v>
      </c>
      <c r="F121" s="160" t="s">
        <v>410</v>
      </c>
      <c r="H121" s="161">
        <v>3</v>
      </c>
      <c r="L121" s="157"/>
      <c r="M121" s="162"/>
      <c r="N121" s="163"/>
      <c r="O121" s="163"/>
      <c r="P121" s="163"/>
      <c r="Q121" s="163"/>
      <c r="R121" s="163"/>
      <c r="S121" s="163"/>
      <c r="T121" s="164"/>
      <c r="AT121" s="159" t="s">
        <v>126</v>
      </c>
      <c r="AU121" s="159" t="s">
        <v>79</v>
      </c>
      <c r="AV121" s="11" t="s">
        <v>79</v>
      </c>
      <c r="AW121" s="11" t="s">
        <v>32</v>
      </c>
      <c r="AX121" s="11" t="s">
        <v>69</v>
      </c>
      <c r="AY121" s="159" t="s">
        <v>117</v>
      </c>
      <c r="BE121" s="504"/>
    </row>
    <row r="122" spans="1:65" s="13" customFormat="1" x14ac:dyDescent="0.3">
      <c r="A122" s="290"/>
      <c r="B122" s="171"/>
      <c r="D122" s="158" t="s">
        <v>126</v>
      </c>
      <c r="E122" s="172" t="s">
        <v>5</v>
      </c>
      <c r="F122" s="173" t="s">
        <v>176</v>
      </c>
      <c r="H122" s="174">
        <v>315</v>
      </c>
      <c r="L122" s="171"/>
      <c r="M122" s="175"/>
      <c r="N122" s="176"/>
      <c r="O122" s="176"/>
      <c r="P122" s="176"/>
      <c r="Q122" s="176"/>
      <c r="R122" s="176"/>
      <c r="S122" s="176"/>
      <c r="T122" s="177"/>
      <c r="AT122" s="172" t="s">
        <v>126</v>
      </c>
      <c r="AU122" s="172" t="s">
        <v>79</v>
      </c>
      <c r="AV122" s="13" t="s">
        <v>124</v>
      </c>
      <c r="AW122" s="13" t="s">
        <v>32</v>
      </c>
      <c r="AX122" s="13" t="s">
        <v>77</v>
      </c>
      <c r="AY122" s="172" t="s">
        <v>117</v>
      </c>
      <c r="BE122" s="505"/>
    </row>
    <row r="123" spans="1:65" s="1" customFormat="1" ht="16.5" customHeight="1" x14ac:dyDescent="0.3">
      <c r="A123" s="288"/>
      <c r="B123" s="145"/>
      <c r="C123" s="178">
        <v>15</v>
      </c>
      <c r="D123" s="178" t="s">
        <v>177</v>
      </c>
      <c r="E123" s="179" t="s">
        <v>407</v>
      </c>
      <c r="F123" s="180" t="s">
        <v>408</v>
      </c>
      <c r="G123" s="181" t="s">
        <v>122</v>
      </c>
      <c r="H123" s="182">
        <v>312</v>
      </c>
      <c r="I123" s="183"/>
      <c r="J123" s="183">
        <f>ROUND(I123*H123,2)</f>
        <v>0</v>
      </c>
      <c r="K123" s="180" t="s">
        <v>123</v>
      </c>
      <c r="L123" s="184"/>
      <c r="M123" s="185" t="s">
        <v>5</v>
      </c>
      <c r="N123" s="186" t="s">
        <v>40</v>
      </c>
      <c r="O123" s="154">
        <v>0</v>
      </c>
      <c r="P123" s="154">
        <f>O123*H123</f>
        <v>0</v>
      </c>
      <c r="Q123" s="154">
        <v>0.17599999999999999</v>
      </c>
      <c r="R123" s="154">
        <f>Q123*H123</f>
        <v>54.911999999999999</v>
      </c>
      <c r="S123" s="154">
        <v>0</v>
      </c>
      <c r="T123" s="155">
        <f>S123*H123</f>
        <v>0</v>
      </c>
      <c r="AR123" s="23" t="s">
        <v>151</v>
      </c>
      <c r="AT123" s="23" t="s">
        <v>177</v>
      </c>
      <c r="AU123" s="23" t="s">
        <v>79</v>
      </c>
      <c r="AY123" s="23" t="s">
        <v>117</v>
      </c>
      <c r="BE123" s="503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23" t="s">
        <v>77</v>
      </c>
      <c r="BK123" s="156">
        <f>ROUND(I123*H123,2)</f>
        <v>0</v>
      </c>
      <c r="BL123" s="23" t="s">
        <v>124</v>
      </c>
      <c r="BM123" s="23" t="s">
        <v>178</v>
      </c>
    </row>
    <row r="124" spans="1:65" s="11" customFormat="1" x14ac:dyDescent="0.3">
      <c r="A124" s="289"/>
      <c r="B124" s="157"/>
      <c r="D124" s="158" t="s">
        <v>126</v>
      </c>
      <c r="E124" s="159" t="s">
        <v>5</v>
      </c>
      <c r="F124" s="160" t="s">
        <v>405</v>
      </c>
      <c r="H124" s="161">
        <v>312</v>
      </c>
      <c r="L124" s="157"/>
      <c r="M124" s="162"/>
      <c r="N124" s="163"/>
      <c r="O124" s="163"/>
      <c r="P124" s="163"/>
      <c r="Q124" s="163"/>
      <c r="R124" s="163"/>
      <c r="S124" s="163"/>
      <c r="T124" s="164"/>
      <c r="AT124" s="159" t="s">
        <v>126</v>
      </c>
      <c r="AU124" s="159" t="s">
        <v>79</v>
      </c>
      <c r="AV124" s="11" t="s">
        <v>79</v>
      </c>
      <c r="AW124" s="11" t="s">
        <v>32</v>
      </c>
      <c r="AX124" s="11" t="s">
        <v>77</v>
      </c>
      <c r="AY124" s="159" t="s">
        <v>117</v>
      </c>
      <c r="BE124" s="504"/>
    </row>
    <row r="125" spans="1:65" s="1" customFormat="1" ht="16.5" customHeight="1" x14ac:dyDescent="0.3">
      <c r="A125" s="288"/>
      <c r="B125" s="145"/>
      <c r="C125" s="178">
        <v>16</v>
      </c>
      <c r="D125" s="178" t="s">
        <v>177</v>
      </c>
      <c r="E125" s="275" t="s">
        <v>411</v>
      </c>
      <c r="F125" s="276" t="s">
        <v>412</v>
      </c>
      <c r="G125" s="181" t="s">
        <v>122</v>
      </c>
      <c r="H125" s="182">
        <v>3</v>
      </c>
      <c r="I125" s="183"/>
      <c r="J125" s="183">
        <f>ROUND(I125*H125,2)</f>
        <v>0</v>
      </c>
      <c r="K125" s="180" t="s">
        <v>123</v>
      </c>
      <c r="L125" s="184"/>
      <c r="M125" s="185" t="s">
        <v>5</v>
      </c>
      <c r="N125" s="186" t="s">
        <v>40</v>
      </c>
      <c r="O125" s="154">
        <v>0</v>
      </c>
      <c r="P125" s="154">
        <f>O125*H125</f>
        <v>0</v>
      </c>
      <c r="Q125" s="154">
        <v>0.13100000000000001</v>
      </c>
      <c r="R125" s="154">
        <f>Q125*H125</f>
        <v>0.39300000000000002</v>
      </c>
      <c r="S125" s="154">
        <v>0</v>
      </c>
      <c r="T125" s="155">
        <f>S125*H125</f>
        <v>0</v>
      </c>
      <c r="AR125" s="23" t="s">
        <v>151</v>
      </c>
      <c r="AT125" s="23" t="s">
        <v>177</v>
      </c>
      <c r="AU125" s="23" t="s">
        <v>79</v>
      </c>
      <c r="AY125" s="23" t="s">
        <v>117</v>
      </c>
      <c r="BE125" s="503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23" t="s">
        <v>77</v>
      </c>
      <c r="BK125" s="156">
        <f>ROUND(I125*H125,2)</f>
        <v>0</v>
      </c>
      <c r="BL125" s="23" t="s">
        <v>124</v>
      </c>
      <c r="BM125" s="23" t="s">
        <v>179</v>
      </c>
    </row>
    <row r="126" spans="1:65" s="11" customFormat="1" x14ac:dyDescent="0.3">
      <c r="A126" s="289"/>
      <c r="B126" s="157"/>
      <c r="D126" s="158" t="s">
        <v>126</v>
      </c>
      <c r="E126" s="159" t="s">
        <v>5</v>
      </c>
      <c r="F126" s="160" t="s">
        <v>413</v>
      </c>
      <c r="H126" s="161">
        <v>3</v>
      </c>
      <c r="L126" s="157"/>
      <c r="M126" s="162"/>
      <c r="N126" s="163"/>
      <c r="O126" s="163"/>
      <c r="P126" s="163"/>
      <c r="Q126" s="163"/>
      <c r="R126" s="163"/>
      <c r="S126" s="163"/>
      <c r="T126" s="164"/>
      <c r="AT126" s="159" t="s">
        <v>126</v>
      </c>
      <c r="AU126" s="159" t="s">
        <v>79</v>
      </c>
      <c r="AV126" s="11" t="s">
        <v>79</v>
      </c>
      <c r="AW126" s="11" t="s">
        <v>32</v>
      </c>
      <c r="AX126" s="11" t="s">
        <v>77</v>
      </c>
      <c r="AY126" s="159" t="s">
        <v>117</v>
      </c>
      <c r="BE126" s="504"/>
    </row>
    <row r="127" spans="1:65" s="10" customFormat="1" ht="29.85" customHeight="1" x14ac:dyDescent="0.3">
      <c r="A127" s="287"/>
      <c r="B127" s="133"/>
      <c r="D127" s="134" t="s">
        <v>68</v>
      </c>
      <c r="E127" s="143" t="s">
        <v>151</v>
      </c>
      <c r="F127" s="143" t="s">
        <v>415</v>
      </c>
      <c r="J127" s="144">
        <f>SUM(J128:J128)</f>
        <v>0</v>
      </c>
      <c r="L127" s="133"/>
      <c r="M127" s="137"/>
      <c r="N127" s="279"/>
      <c r="O127" s="279"/>
      <c r="P127" s="280">
        <f>SUM(P128:P128)</f>
        <v>30.536000000000001</v>
      </c>
      <c r="Q127" s="279"/>
      <c r="R127" s="280">
        <f>SUM(R128:R128)</f>
        <v>3.3664000000000001</v>
      </c>
      <c r="S127" s="279"/>
      <c r="T127" s="140">
        <f>SUM(T128:T128)</f>
        <v>0</v>
      </c>
      <c r="AR127" s="134" t="s">
        <v>77</v>
      </c>
      <c r="AT127" s="141" t="s">
        <v>68</v>
      </c>
      <c r="AU127" s="141" t="s">
        <v>77</v>
      </c>
      <c r="AY127" s="134" t="s">
        <v>117</v>
      </c>
      <c r="BE127" s="502"/>
      <c r="BK127" s="142">
        <f>SUM(BK128:BK128)</f>
        <v>0</v>
      </c>
    </row>
    <row r="128" spans="1:65" s="277" customFormat="1" ht="16.5" customHeight="1" x14ac:dyDescent="0.3">
      <c r="A128" s="288"/>
      <c r="B128" s="145"/>
      <c r="C128" s="146">
        <v>17</v>
      </c>
      <c r="D128" s="146" t="s">
        <v>119</v>
      </c>
      <c r="E128" s="147" t="s">
        <v>416</v>
      </c>
      <c r="F128" s="148" t="s">
        <v>417</v>
      </c>
      <c r="G128" s="149" t="s">
        <v>401</v>
      </c>
      <c r="H128" s="150">
        <v>8</v>
      </c>
      <c r="I128" s="151"/>
      <c r="J128" s="151">
        <f>ROUND(I128*H128,2)</f>
        <v>0</v>
      </c>
      <c r="K128" s="148" t="s">
        <v>123</v>
      </c>
      <c r="L128" s="37"/>
      <c r="M128" s="152" t="s">
        <v>5</v>
      </c>
      <c r="N128" s="268" t="s">
        <v>40</v>
      </c>
      <c r="O128" s="269">
        <v>3.8170000000000002</v>
      </c>
      <c r="P128" s="269">
        <f>O128*H128</f>
        <v>30.536000000000001</v>
      </c>
      <c r="Q128" s="269">
        <v>0.42080000000000001</v>
      </c>
      <c r="R128" s="269">
        <f>Q128*H128</f>
        <v>3.3664000000000001</v>
      </c>
      <c r="S128" s="269">
        <v>0</v>
      </c>
      <c r="T128" s="155">
        <f>S128*H128</f>
        <v>0</v>
      </c>
      <c r="AR128" s="23" t="s">
        <v>124</v>
      </c>
      <c r="AT128" s="23" t="s">
        <v>119</v>
      </c>
      <c r="AU128" s="23" t="s">
        <v>79</v>
      </c>
      <c r="AY128" s="23" t="s">
        <v>117</v>
      </c>
      <c r="BE128" s="503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23" t="s">
        <v>77</v>
      </c>
      <c r="BK128" s="156">
        <f>ROUND(I128*H128,2)</f>
        <v>0</v>
      </c>
      <c r="BL128" s="23" t="s">
        <v>124</v>
      </c>
      <c r="BM128" s="23" t="s">
        <v>418</v>
      </c>
    </row>
    <row r="129" spans="1:65" s="10" customFormat="1" ht="29.85" customHeight="1" x14ac:dyDescent="0.3">
      <c r="A129" s="287"/>
      <c r="B129" s="133"/>
      <c r="D129" s="134" t="s">
        <v>68</v>
      </c>
      <c r="E129" s="143" t="s">
        <v>180</v>
      </c>
      <c r="F129" s="143" t="s">
        <v>181</v>
      </c>
      <c r="J129" s="144">
        <f>SUM(J130:J155)</f>
        <v>0</v>
      </c>
      <c r="L129" s="133"/>
      <c r="M129" s="137"/>
      <c r="N129" s="138"/>
      <c r="O129" s="138"/>
      <c r="P129" s="139">
        <f>SUM(P134:P156)</f>
        <v>8.089615000000002</v>
      </c>
      <c r="Q129" s="138"/>
      <c r="R129" s="139">
        <f>SUM(R134:R156)</f>
        <v>0</v>
      </c>
      <c r="S129" s="138"/>
      <c r="T129" s="140">
        <f>SUM(T134:T156)</f>
        <v>0</v>
      </c>
      <c r="AR129" s="134" t="s">
        <v>77</v>
      </c>
      <c r="AT129" s="141" t="s">
        <v>68</v>
      </c>
      <c r="AU129" s="141" t="s">
        <v>77</v>
      </c>
      <c r="AY129" s="134" t="s">
        <v>117</v>
      </c>
      <c r="BE129" s="502"/>
      <c r="BK129" s="142">
        <f>SUM(BK134:BK156)</f>
        <v>0</v>
      </c>
    </row>
    <row r="130" spans="1:65" s="1" customFormat="1" ht="38.25" customHeight="1" x14ac:dyDescent="0.3">
      <c r="A130" s="288"/>
      <c r="B130" s="145"/>
      <c r="C130" s="146">
        <v>18</v>
      </c>
      <c r="D130" s="146" t="s">
        <v>119</v>
      </c>
      <c r="E130" s="147" t="s">
        <v>397</v>
      </c>
      <c r="F130" s="148" t="s">
        <v>398</v>
      </c>
      <c r="G130" s="149" t="s">
        <v>399</v>
      </c>
      <c r="H130" s="150">
        <v>189</v>
      </c>
      <c r="I130" s="151"/>
      <c r="J130" s="151">
        <f>ROUND(I130*H130,2)</f>
        <v>0</v>
      </c>
      <c r="K130" s="148" t="s">
        <v>123</v>
      </c>
      <c r="L130" s="37"/>
      <c r="M130" s="152" t="s">
        <v>5</v>
      </c>
      <c r="N130" s="268" t="s">
        <v>40</v>
      </c>
      <c r="O130" s="269">
        <v>0.216</v>
      </c>
      <c r="P130" s="269">
        <f>O130*H130</f>
        <v>40.823999999999998</v>
      </c>
      <c r="Q130" s="269">
        <v>0.1295</v>
      </c>
      <c r="R130" s="269">
        <f>Q130*H130</f>
        <v>24.4755</v>
      </c>
      <c r="S130" s="269">
        <v>0</v>
      </c>
      <c r="T130" s="155">
        <f>S130*H130</f>
        <v>0</v>
      </c>
      <c r="AR130" s="23" t="s">
        <v>124</v>
      </c>
      <c r="AT130" s="23" t="s">
        <v>119</v>
      </c>
      <c r="AU130" s="23" t="s">
        <v>79</v>
      </c>
      <c r="AY130" s="23" t="s">
        <v>117</v>
      </c>
      <c r="BE130" s="503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23" t="s">
        <v>77</v>
      </c>
      <c r="BK130" s="156">
        <f>ROUND(I130*H130,2)</f>
        <v>0</v>
      </c>
      <c r="BL130" s="23" t="s">
        <v>124</v>
      </c>
      <c r="BM130" s="23" t="s">
        <v>400</v>
      </c>
    </row>
    <row r="131" spans="1:65" s="11" customFormat="1" x14ac:dyDescent="0.3">
      <c r="A131" s="289"/>
      <c r="B131" s="157"/>
      <c r="D131" s="158" t="s">
        <v>126</v>
      </c>
      <c r="E131" s="159" t="s">
        <v>5</v>
      </c>
      <c r="F131" s="160" t="s">
        <v>406</v>
      </c>
      <c r="H131" s="161">
        <v>189</v>
      </c>
      <c r="L131" s="157"/>
      <c r="M131" s="162"/>
      <c r="N131" s="270"/>
      <c r="O131" s="270"/>
      <c r="P131" s="270"/>
      <c r="Q131" s="270"/>
      <c r="R131" s="270"/>
      <c r="S131" s="270"/>
      <c r="T131" s="164"/>
      <c r="AT131" s="159" t="s">
        <v>126</v>
      </c>
      <c r="AU131" s="159" t="s">
        <v>79</v>
      </c>
      <c r="AV131" s="11" t="s">
        <v>79</v>
      </c>
      <c r="AW131" s="11" t="s">
        <v>32</v>
      </c>
      <c r="AX131" s="11" t="s">
        <v>77</v>
      </c>
      <c r="AY131" s="159" t="s">
        <v>117</v>
      </c>
      <c r="BE131" s="504"/>
    </row>
    <row r="132" spans="1:65" s="1" customFormat="1" ht="16.5" customHeight="1" x14ac:dyDescent="0.3">
      <c r="A132" s="288"/>
      <c r="B132" s="145"/>
      <c r="C132" s="178">
        <v>19</v>
      </c>
      <c r="D132" s="178" t="s">
        <v>177</v>
      </c>
      <c r="E132" s="179" t="s">
        <v>403</v>
      </c>
      <c r="F132" s="180" t="s">
        <v>404</v>
      </c>
      <c r="G132" s="181" t="s">
        <v>401</v>
      </c>
      <c r="H132" s="182">
        <v>189</v>
      </c>
      <c r="I132" s="183"/>
      <c r="J132" s="183">
        <f>ROUND(I132*H132,2)</f>
        <v>0</v>
      </c>
      <c r="K132" s="148" t="s">
        <v>123</v>
      </c>
      <c r="L132" s="184"/>
      <c r="M132" s="272" t="s">
        <v>5</v>
      </c>
      <c r="N132" s="271" t="s">
        <v>40</v>
      </c>
      <c r="O132" s="273"/>
      <c r="P132" s="269">
        <f>O132*H132</f>
        <v>0</v>
      </c>
      <c r="Q132" s="269">
        <v>0</v>
      </c>
      <c r="R132" s="269">
        <f>Q132*H132</f>
        <v>0</v>
      </c>
      <c r="S132" s="269">
        <v>0</v>
      </c>
      <c r="T132" s="155">
        <f>S132*H132</f>
        <v>0</v>
      </c>
      <c r="AR132" s="23" t="s">
        <v>151</v>
      </c>
      <c r="AT132" s="23" t="s">
        <v>177</v>
      </c>
      <c r="AU132" s="23" t="s">
        <v>79</v>
      </c>
      <c r="AY132" s="23" t="s">
        <v>117</v>
      </c>
      <c r="BE132" s="503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23" t="s">
        <v>77</v>
      </c>
      <c r="BK132" s="156">
        <f>ROUND(I132*H132,2)</f>
        <v>0</v>
      </c>
      <c r="BL132" s="23" t="s">
        <v>124</v>
      </c>
      <c r="BM132" s="23" t="s">
        <v>402</v>
      </c>
    </row>
    <row r="133" spans="1:65" s="11" customFormat="1" x14ac:dyDescent="0.3">
      <c r="A133" s="289"/>
      <c r="B133" s="157"/>
      <c r="D133" s="158" t="s">
        <v>126</v>
      </c>
      <c r="E133" s="159" t="s">
        <v>5</v>
      </c>
      <c r="F133" s="160">
        <v>189</v>
      </c>
      <c r="H133" s="161">
        <v>189</v>
      </c>
      <c r="I133" s="274"/>
      <c r="L133" s="157"/>
      <c r="M133" s="162"/>
      <c r="N133" s="270"/>
      <c r="O133" s="270"/>
      <c r="P133" s="270"/>
      <c r="Q133" s="270"/>
      <c r="R133" s="270"/>
      <c r="S133" s="270"/>
      <c r="T133" s="164"/>
      <c r="AT133" s="159" t="s">
        <v>126</v>
      </c>
      <c r="AU133" s="159" t="s">
        <v>79</v>
      </c>
      <c r="AV133" s="11" t="s">
        <v>79</v>
      </c>
      <c r="AW133" s="11" t="s">
        <v>32</v>
      </c>
      <c r="AX133" s="11" t="s">
        <v>77</v>
      </c>
      <c r="AY133" s="159" t="s">
        <v>117</v>
      </c>
      <c r="BE133" s="504"/>
    </row>
    <row r="134" spans="1:65" s="1" customFormat="1" ht="25.5" customHeight="1" x14ac:dyDescent="0.3">
      <c r="A134" s="288"/>
      <c r="B134" s="145"/>
      <c r="C134" s="146">
        <v>20</v>
      </c>
      <c r="D134" s="146" t="s">
        <v>119</v>
      </c>
      <c r="E134" s="147" t="s">
        <v>182</v>
      </c>
      <c r="F134" s="148" t="s">
        <v>183</v>
      </c>
      <c r="G134" s="149" t="s">
        <v>162</v>
      </c>
      <c r="H134" s="150">
        <v>137.11000000000001</v>
      </c>
      <c r="I134" s="151"/>
      <c r="J134" s="151">
        <f>ROUND(I134*H134,2)</f>
        <v>0</v>
      </c>
      <c r="K134" s="148" t="s">
        <v>123</v>
      </c>
      <c r="L134" s="37"/>
      <c r="M134" s="152" t="s">
        <v>5</v>
      </c>
      <c r="N134" s="153" t="s">
        <v>40</v>
      </c>
      <c r="O134" s="154">
        <v>0.03</v>
      </c>
      <c r="P134" s="154">
        <f>O134*H134</f>
        <v>4.1133000000000006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23" t="s">
        <v>124</v>
      </c>
      <c r="AT134" s="23" t="s">
        <v>119</v>
      </c>
      <c r="AU134" s="23" t="s">
        <v>79</v>
      </c>
      <c r="AY134" s="23" t="s">
        <v>117</v>
      </c>
      <c r="BE134" s="503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23" t="s">
        <v>77</v>
      </c>
      <c r="BK134" s="156">
        <f>ROUND(I134*H134,2)</f>
        <v>0</v>
      </c>
      <c r="BL134" s="23" t="s">
        <v>124</v>
      </c>
      <c r="BM134" s="23" t="s">
        <v>184</v>
      </c>
    </row>
    <row r="135" spans="1:65" s="11" customFormat="1" x14ac:dyDescent="0.3">
      <c r="A135" s="289"/>
      <c r="B135" s="157"/>
      <c r="D135" s="158" t="s">
        <v>126</v>
      </c>
      <c r="E135" s="159" t="s">
        <v>5</v>
      </c>
      <c r="F135" s="160" t="s">
        <v>439</v>
      </c>
      <c r="H135" s="161">
        <v>150.91999999999999</v>
      </c>
      <c r="L135" s="157"/>
      <c r="M135" s="162"/>
      <c r="N135" s="163"/>
      <c r="O135" s="163"/>
      <c r="P135" s="163"/>
      <c r="Q135" s="163"/>
      <c r="R135" s="163"/>
      <c r="S135" s="163"/>
      <c r="T135" s="164"/>
      <c r="AT135" s="159" t="s">
        <v>126</v>
      </c>
      <c r="AU135" s="159" t="s">
        <v>79</v>
      </c>
      <c r="AV135" s="11" t="s">
        <v>79</v>
      </c>
      <c r="AW135" s="11" t="s">
        <v>32</v>
      </c>
      <c r="AX135" s="11" t="s">
        <v>69</v>
      </c>
      <c r="AY135" s="159" t="s">
        <v>117</v>
      </c>
      <c r="BE135" s="504"/>
    </row>
    <row r="136" spans="1:65" s="11" customFormat="1" x14ac:dyDescent="0.3">
      <c r="A136" s="289"/>
      <c r="B136" s="157"/>
      <c r="D136" s="158" t="s">
        <v>126</v>
      </c>
      <c r="E136" s="159" t="s">
        <v>5</v>
      </c>
      <c r="F136" s="160" t="s">
        <v>440</v>
      </c>
      <c r="H136" s="161">
        <v>-12.89</v>
      </c>
      <c r="L136" s="157"/>
      <c r="M136" s="162"/>
      <c r="N136" s="163"/>
      <c r="O136" s="163"/>
      <c r="P136" s="163"/>
      <c r="Q136" s="163"/>
      <c r="R136" s="163"/>
      <c r="S136" s="163"/>
      <c r="T136" s="164"/>
      <c r="AT136" s="159" t="s">
        <v>126</v>
      </c>
      <c r="AU136" s="159" t="s">
        <v>79</v>
      </c>
      <c r="AV136" s="11" t="s">
        <v>79</v>
      </c>
      <c r="AW136" s="11" t="s">
        <v>32</v>
      </c>
      <c r="AX136" s="11" t="s">
        <v>69</v>
      </c>
      <c r="AY136" s="159" t="s">
        <v>117</v>
      </c>
      <c r="BE136" s="504"/>
    </row>
    <row r="137" spans="1:65" s="13" customFormat="1" x14ac:dyDescent="0.3">
      <c r="A137" s="290"/>
      <c r="B137" s="171"/>
      <c r="D137" s="158" t="s">
        <v>126</v>
      </c>
      <c r="E137" s="172" t="s">
        <v>5</v>
      </c>
      <c r="F137" s="173" t="s">
        <v>176</v>
      </c>
      <c r="H137" s="174">
        <v>137.11000000000001</v>
      </c>
      <c r="L137" s="171"/>
      <c r="M137" s="175"/>
      <c r="N137" s="176"/>
      <c r="O137" s="176"/>
      <c r="P137" s="176"/>
      <c r="Q137" s="176"/>
      <c r="R137" s="176"/>
      <c r="S137" s="176"/>
      <c r="T137" s="177"/>
      <c r="AT137" s="172" t="s">
        <v>126</v>
      </c>
      <c r="AU137" s="172" t="s">
        <v>79</v>
      </c>
      <c r="AV137" s="13" t="s">
        <v>124</v>
      </c>
      <c r="AW137" s="13" t="s">
        <v>32</v>
      </c>
      <c r="AX137" s="13" t="s">
        <v>77</v>
      </c>
      <c r="AY137" s="172" t="s">
        <v>117</v>
      </c>
      <c r="BE137" s="505"/>
    </row>
    <row r="138" spans="1:65" s="1" customFormat="1" ht="25.5" customHeight="1" x14ac:dyDescent="0.3">
      <c r="A138" s="288"/>
      <c r="B138" s="145"/>
      <c r="C138" s="146">
        <v>21</v>
      </c>
      <c r="D138" s="146" t="s">
        <v>119</v>
      </c>
      <c r="E138" s="147" t="s">
        <v>185</v>
      </c>
      <c r="F138" s="148" t="s">
        <v>186</v>
      </c>
      <c r="G138" s="149" t="s">
        <v>162</v>
      </c>
      <c r="H138" s="150">
        <v>1233.99</v>
      </c>
      <c r="I138" s="151"/>
      <c r="J138" s="151">
        <f>ROUND(I138*H138,2)</f>
        <v>0</v>
      </c>
      <c r="K138" s="148" t="s">
        <v>123</v>
      </c>
      <c r="L138" s="37"/>
      <c r="M138" s="152" t="s">
        <v>5</v>
      </c>
      <c r="N138" s="153" t="s">
        <v>40</v>
      </c>
      <c r="O138" s="154">
        <v>2E-3</v>
      </c>
      <c r="P138" s="154">
        <f>O138*H138</f>
        <v>2.4679800000000003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AR138" s="23" t="s">
        <v>124</v>
      </c>
      <c r="AT138" s="23" t="s">
        <v>119</v>
      </c>
      <c r="AU138" s="23" t="s">
        <v>79</v>
      </c>
      <c r="AY138" s="23" t="s">
        <v>117</v>
      </c>
      <c r="BE138" s="503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23" t="s">
        <v>77</v>
      </c>
      <c r="BK138" s="156">
        <f>ROUND(I138*H138,2)</f>
        <v>0</v>
      </c>
      <c r="BL138" s="23" t="s">
        <v>124</v>
      </c>
      <c r="BM138" s="23" t="s">
        <v>187</v>
      </c>
    </row>
    <row r="139" spans="1:65" s="11" customFormat="1" x14ac:dyDescent="0.3">
      <c r="A139" s="289"/>
      <c r="B139" s="157"/>
      <c r="D139" s="158" t="s">
        <v>126</v>
      </c>
      <c r="E139" s="159" t="s">
        <v>5</v>
      </c>
      <c r="F139" s="160" t="s">
        <v>441</v>
      </c>
      <c r="H139" s="161">
        <v>1233.99</v>
      </c>
      <c r="L139" s="157"/>
      <c r="M139" s="162"/>
      <c r="N139" s="163"/>
      <c r="O139" s="163"/>
      <c r="P139" s="163"/>
      <c r="Q139" s="163"/>
      <c r="R139" s="163"/>
      <c r="S139" s="163"/>
      <c r="T139" s="164"/>
      <c r="AT139" s="159" t="s">
        <v>126</v>
      </c>
      <c r="AU139" s="159" t="s">
        <v>79</v>
      </c>
      <c r="AV139" s="11" t="s">
        <v>79</v>
      </c>
      <c r="AW139" s="11" t="s">
        <v>32</v>
      </c>
      <c r="AX139" s="11" t="s">
        <v>77</v>
      </c>
      <c r="AY139" s="159" t="s">
        <v>117</v>
      </c>
      <c r="BE139" s="504"/>
    </row>
    <row r="140" spans="1:65" s="1" customFormat="1" ht="25.5" customHeight="1" x14ac:dyDescent="0.3">
      <c r="A140" s="288"/>
      <c r="B140" s="145"/>
      <c r="C140" s="146">
        <v>22</v>
      </c>
      <c r="D140" s="146" t="s">
        <v>119</v>
      </c>
      <c r="E140" s="147" t="s">
        <v>188</v>
      </c>
      <c r="F140" s="148" t="s">
        <v>189</v>
      </c>
      <c r="G140" s="149" t="s">
        <v>162</v>
      </c>
      <c r="H140" s="150">
        <v>25.565000000000001</v>
      </c>
      <c r="I140" s="151"/>
      <c r="J140" s="151">
        <f>ROUND(I140*H140,2)</f>
        <v>0</v>
      </c>
      <c r="K140" s="148" t="s">
        <v>123</v>
      </c>
      <c r="L140" s="37"/>
      <c r="M140" s="152" t="s">
        <v>5</v>
      </c>
      <c r="N140" s="153" t="s">
        <v>40</v>
      </c>
      <c r="O140" s="154">
        <v>3.2000000000000001E-2</v>
      </c>
      <c r="P140" s="154">
        <f>O140*H140</f>
        <v>0.81808000000000003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23" t="s">
        <v>124</v>
      </c>
      <c r="AT140" s="23" t="s">
        <v>119</v>
      </c>
      <c r="AU140" s="23" t="s">
        <v>79</v>
      </c>
      <c r="AY140" s="23" t="s">
        <v>117</v>
      </c>
      <c r="BE140" s="503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23" t="s">
        <v>77</v>
      </c>
      <c r="BK140" s="156">
        <f>ROUND(I140*H140,2)</f>
        <v>0</v>
      </c>
      <c r="BL140" s="23" t="s">
        <v>124</v>
      </c>
      <c r="BM140" s="23" t="s">
        <v>190</v>
      </c>
    </row>
    <row r="141" spans="1:65" s="11" customFormat="1" x14ac:dyDescent="0.3">
      <c r="A141" s="289"/>
      <c r="B141" s="157"/>
      <c r="D141" s="158" t="s">
        <v>126</v>
      </c>
      <c r="E141" s="159" t="s">
        <v>5</v>
      </c>
      <c r="F141" s="160" t="s">
        <v>431</v>
      </c>
      <c r="H141" s="161">
        <v>11.22</v>
      </c>
      <c r="I141" s="274"/>
      <c r="L141" s="157"/>
      <c r="M141" s="162"/>
      <c r="N141" s="270"/>
      <c r="O141" s="270"/>
      <c r="P141" s="270"/>
      <c r="Q141" s="270"/>
      <c r="R141" s="270"/>
      <c r="S141" s="270"/>
      <c r="T141" s="164"/>
      <c r="AT141" s="159" t="s">
        <v>126</v>
      </c>
      <c r="AU141" s="159" t="s">
        <v>79</v>
      </c>
      <c r="AV141" s="11" t="s">
        <v>79</v>
      </c>
      <c r="AW141" s="11" t="s">
        <v>32</v>
      </c>
      <c r="AX141" s="11" t="s">
        <v>69</v>
      </c>
      <c r="AY141" s="159" t="s">
        <v>117</v>
      </c>
      <c r="BE141" s="504"/>
    </row>
    <row r="142" spans="1:65" s="11" customFormat="1" x14ac:dyDescent="0.3">
      <c r="A142" s="289"/>
      <c r="B142" s="157"/>
      <c r="D142" s="158" t="s">
        <v>126</v>
      </c>
      <c r="E142" s="159" t="s">
        <v>5</v>
      </c>
      <c r="F142" s="160" t="s">
        <v>432</v>
      </c>
      <c r="H142" s="161">
        <v>12.5</v>
      </c>
      <c r="I142" s="274"/>
      <c r="L142" s="157"/>
      <c r="M142" s="162"/>
      <c r="N142" s="270"/>
      <c r="O142" s="270"/>
      <c r="P142" s="270"/>
      <c r="Q142" s="270"/>
      <c r="R142" s="270"/>
      <c r="S142" s="270"/>
      <c r="T142" s="164"/>
      <c r="AT142" s="159" t="s">
        <v>126</v>
      </c>
      <c r="AU142" s="159" t="s">
        <v>79</v>
      </c>
      <c r="AV142" s="11" t="s">
        <v>79</v>
      </c>
      <c r="AW142" s="11" t="s">
        <v>32</v>
      </c>
      <c r="AX142" s="11" t="s">
        <v>69</v>
      </c>
      <c r="AY142" s="159" t="s">
        <v>117</v>
      </c>
      <c r="BE142" s="504"/>
    </row>
    <row r="143" spans="1:65" s="11" customFormat="1" x14ac:dyDescent="0.3">
      <c r="A143" s="289"/>
      <c r="B143" s="157"/>
      <c r="D143" s="158" t="s">
        <v>126</v>
      </c>
      <c r="E143" s="159" t="s">
        <v>5</v>
      </c>
      <c r="F143" s="160" t="s">
        <v>433</v>
      </c>
      <c r="H143" s="161">
        <v>1.845</v>
      </c>
      <c r="I143" s="274"/>
      <c r="L143" s="157"/>
      <c r="M143" s="162"/>
      <c r="N143" s="270"/>
      <c r="O143" s="270"/>
      <c r="P143" s="270"/>
      <c r="Q143" s="270"/>
      <c r="R143" s="270"/>
      <c r="S143" s="270"/>
      <c r="T143" s="164"/>
      <c r="AT143" s="159" t="s">
        <v>126</v>
      </c>
      <c r="AU143" s="159" t="s">
        <v>79</v>
      </c>
      <c r="AV143" s="11" t="s">
        <v>79</v>
      </c>
      <c r="AW143" s="11" t="s">
        <v>32</v>
      </c>
      <c r="AX143" s="11" t="s">
        <v>69</v>
      </c>
      <c r="AY143" s="159" t="s">
        <v>117</v>
      </c>
      <c r="BE143" s="504"/>
    </row>
    <row r="144" spans="1:65" s="13" customFormat="1" x14ac:dyDescent="0.3">
      <c r="A144" s="290"/>
      <c r="B144" s="171"/>
      <c r="D144" s="158" t="s">
        <v>126</v>
      </c>
      <c r="E144" s="172" t="s">
        <v>5</v>
      </c>
      <c r="F144" s="173" t="s">
        <v>176</v>
      </c>
      <c r="H144" s="174">
        <v>25.565000000000001</v>
      </c>
      <c r="I144" s="281"/>
      <c r="L144" s="171"/>
      <c r="M144" s="175"/>
      <c r="N144" s="282"/>
      <c r="O144" s="282"/>
      <c r="P144" s="282"/>
      <c r="Q144" s="282"/>
      <c r="R144" s="282"/>
      <c r="S144" s="282"/>
      <c r="T144" s="177"/>
      <c r="AT144" s="172" t="s">
        <v>126</v>
      </c>
      <c r="AU144" s="172" t="s">
        <v>79</v>
      </c>
      <c r="AV144" s="13" t="s">
        <v>124</v>
      </c>
      <c r="AW144" s="13" t="s">
        <v>32</v>
      </c>
      <c r="AX144" s="13" t="s">
        <v>77</v>
      </c>
      <c r="AY144" s="172" t="s">
        <v>117</v>
      </c>
      <c r="BE144" s="505"/>
    </row>
    <row r="145" spans="1:65" s="1" customFormat="1" ht="25.5" customHeight="1" x14ac:dyDescent="0.3">
      <c r="A145" s="288"/>
      <c r="B145" s="145"/>
      <c r="C145" s="146">
        <v>23</v>
      </c>
      <c r="D145" s="146" t="s">
        <v>119</v>
      </c>
      <c r="E145" s="147" t="s">
        <v>191</v>
      </c>
      <c r="F145" s="148" t="s">
        <v>186</v>
      </c>
      <c r="G145" s="149" t="s">
        <v>162</v>
      </c>
      <c r="H145" s="150">
        <v>230.08500000000001</v>
      </c>
      <c r="I145" s="151"/>
      <c r="J145" s="151">
        <f>ROUND(I145*H145,2)</f>
        <v>0</v>
      </c>
      <c r="K145" s="148" t="s">
        <v>123</v>
      </c>
      <c r="L145" s="37"/>
      <c r="M145" s="152" t="s">
        <v>5</v>
      </c>
      <c r="N145" s="153" t="s">
        <v>40</v>
      </c>
      <c r="O145" s="154">
        <v>3.0000000000000001E-3</v>
      </c>
      <c r="P145" s="154">
        <f>O145*H145</f>
        <v>0.69025500000000006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23" t="s">
        <v>124</v>
      </c>
      <c r="AT145" s="23" t="s">
        <v>119</v>
      </c>
      <c r="AU145" s="23" t="s">
        <v>79</v>
      </c>
      <c r="AY145" s="23" t="s">
        <v>117</v>
      </c>
      <c r="BE145" s="503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23" t="s">
        <v>77</v>
      </c>
      <c r="BK145" s="156">
        <f>ROUND(I145*H145,2)</f>
        <v>0</v>
      </c>
      <c r="BL145" s="23" t="s">
        <v>124</v>
      </c>
      <c r="BM145" s="23" t="s">
        <v>192</v>
      </c>
    </row>
    <row r="146" spans="1:65" s="11" customFormat="1" x14ac:dyDescent="0.3">
      <c r="A146" s="289"/>
      <c r="B146" s="157"/>
      <c r="D146" s="158" t="s">
        <v>126</v>
      </c>
      <c r="E146" s="159" t="s">
        <v>5</v>
      </c>
      <c r="F146" s="160" t="s">
        <v>434</v>
      </c>
      <c r="H146" s="161">
        <v>100.98</v>
      </c>
      <c r="I146" s="274"/>
      <c r="L146" s="157"/>
      <c r="M146" s="162"/>
      <c r="N146" s="270"/>
      <c r="O146" s="270"/>
      <c r="P146" s="270"/>
      <c r="Q146" s="270"/>
      <c r="R146" s="270"/>
      <c r="S146" s="270"/>
      <c r="T146" s="164"/>
      <c r="AT146" s="159" t="s">
        <v>126</v>
      </c>
      <c r="AU146" s="159" t="s">
        <v>79</v>
      </c>
      <c r="AV146" s="11" t="s">
        <v>79</v>
      </c>
      <c r="AW146" s="11" t="s">
        <v>32</v>
      </c>
      <c r="AX146" s="11" t="s">
        <v>69</v>
      </c>
      <c r="AY146" s="159" t="s">
        <v>117</v>
      </c>
      <c r="BE146" s="504"/>
    </row>
    <row r="147" spans="1:65" s="11" customFormat="1" x14ac:dyDescent="0.3">
      <c r="A147" s="289"/>
      <c r="B147" s="157"/>
      <c r="D147" s="158" t="s">
        <v>126</v>
      </c>
      <c r="E147" s="159" t="s">
        <v>5</v>
      </c>
      <c r="F147" s="160" t="s">
        <v>435</v>
      </c>
      <c r="H147" s="161">
        <v>112.5</v>
      </c>
      <c r="I147" s="274"/>
      <c r="L147" s="157"/>
      <c r="M147" s="162"/>
      <c r="N147" s="270"/>
      <c r="O147" s="270"/>
      <c r="P147" s="270"/>
      <c r="Q147" s="270"/>
      <c r="R147" s="270"/>
      <c r="S147" s="270"/>
      <c r="T147" s="164"/>
      <c r="AT147" s="159" t="s">
        <v>126</v>
      </c>
      <c r="AU147" s="159" t="s">
        <v>79</v>
      </c>
      <c r="AV147" s="11" t="s">
        <v>79</v>
      </c>
      <c r="AW147" s="11" t="s">
        <v>32</v>
      </c>
      <c r="AX147" s="11" t="s">
        <v>69</v>
      </c>
      <c r="AY147" s="159" t="s">
        <v>117</v>
      </c>
      <c r="BE147" s="504"/>
    </row>
    <row r="148" spans="1:65" s="11" customFormat="1" x14ac:dyDescent="0.3">
      <c r="A148" s="289"/>
      <c r="B148" s="157"/>
      <c r="D148" s="158" t="s">
        <v>126</v>
      </c>
      <c r="E148" s="159" t="s">
        <v>5</v>
      </c>
      <c r="F148" s="160" t="s">
        <v>436</v>
      </c>
      <c r="H148" s="161">
        <v>16.605</v>
      </c>
      <c r="I148" s="274"/>
      <c r="L148" s="157"/>
      <c r="M148" s="162"/>
      <c r="N148" s="270"/>
      <c r="O148" s="270"/>
      <c r="P148" s="270"/>
      <c r="Q148" s="270"/>
      <c r="R148" s="270"/>
      <c r="S148" s="270"/>
      <c r="T148" s="164"/>
      <c r="AT148" s="159" t="s">
        <v>126</v>
      </c>
      <c r="AU148" s="159" t="s">
        <v>79</v>
      </c>
      <c r="AV148" s="11" t="s">
        <v>79</v>
      </c>
      <c r="AW148" s="11" t="s">
        <v>32</v>
      </c>
      <c r="AX148" s="11" t="s">
        <v>69</v>
      </c>
      <c r="AY148" s="159" t="s">
        <v>117</v>
      </c>
      <c r="BE148" s="504"/>
    </row>
    <row r="149" spans="1:65" s="13" customFormat="1" x14ac:dyDescent="0.3">
      <c r="A149" s="290"/>
      <c r="B149" s="171"/>
      <c r="D149" s="158" t="s">
        <v>126</v>
      </c>
      <c r="E149" s="172" t="s">
        <v>5</v>
      </c>
      <c r="F149" s="173" t="s">
        <v>176</v>
      </c>
      <c r="H149" s="174">
        <v>230.08500000000001</v>
      </c>
      <c r="I149" s="281"/>
      <c r="L149" s="171"/>
      <c r="M149" s="175"/>
      <c r="N149" s="282"/>
      <c r="O149" s="282"/>
      <c r="P149" s="282"/>
      <c r="Q149" s="282"/>
      <c r="R149" s="282"/>
      <c r="S149" s="282"/>
      <c r="T149" s="177"/>
      <c r="AT149" s="172" t="s">
        <v>126</v>
      </c>
      <c r="AU149" s="172" t="s">
        <v>79</v>
      </c>
      <c r="AV149" s="13" t="s">
        <v>124</v>
      </c>
      <c r="AW149" s="13" t="s">
        <v>32</v>
      </c>
      <c r="AX149" s="13" t="s">
        <v>77</v>
      </c>
      <c r="AY149" s="172" t="s">
        <v>117</v>
      </c>
      <c r="BE149" s="505"/>
    </row>
    <row r="150" spans="1:65" s="1" customFormat="1" ht="16.5" customHeight="1" x14ac:dyDescent="0.3">
      <c r="A150" s="288"/>
      <c r="B150" s="145"/>
      <c r="C150" s="146">
        <v>24</v>
      </c>
      <c r="D150" s="146" t="s">
        <v>119</v>
      </c>
      <c r="E150" s="147" t="s">
        <v>193</v>
      </c>
      <c r="F150" s="148" t="s">
        <v>194</v>
      </c>
      <c r="G150" s="149" t="s">
        <v>162</v>
      </c>
      <c r="H150" s="150">
        <v>25.565000000000001</v>
      </c>
      <c r="I150" s="151"/>
      <c r="J150" s="151">
        <f>ROUND(I150*H150,2)</f>
        <v>0</v>
      </c>
      <c r="K150" s="148" t="s">
        <v>123</v>
      </c>
      <c r="L150" s="37"/>
      <c r="M150" s="152" t="s">
        <v>5</v>
      </c>
      <c r="N150" s="153" t="s">
        <v>40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23" t="s">
        <v>124</v>
      </c>
      <c r="AT150" s="23" t="s">
        <v>119</v>
      </c>
      <c r="AU150" s="23" t="s">
        <v>79</v>
      </c>
      <c r="AY150" s="23" t="s">
        <v>117</v>
      </c>
      <c r="BE150" s="503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23" t="s">
        <v>77</v>
      </c>
      <c r="BK150" s="156">
        <f>ROUND(I150*H150,2)</f>
        <v>0</v>
      </c>
      <c r="BL150" s="23" t="s">
        <v>124</v>
      </c>
      <c r="BM150" s="23" t="s">
        <v>195</v>
      </c>
    </row>
    <row r="151" spans="1:65" s="11" customFormat="1" x14ac:dyDescent="0.3">
      <c r="A151" s="289"/>
      <c r="B151" s="157"/>
      <c r="D151" s="158" t="s">
        <v>126</v>
      </c>
      <c r="E151" s="159" t="s">
        <v>5</v>
      </c>
      <c r="F151" s="160" t="s">
        <v>431</v>
      </c>
      <c r="H151" s="161">
        <v>11.22</v>
      </c>
      <c r="I151" s="274"/>
      <c r="L151" s="157"/>
      <c r="M151" s="162"/>
      <c r="N151" s="270"/>
      <c r="O151" s="270"/>
      <c r="P151" s="270"/>
      <c r="Q151" s="270"/>
      <c r="R151" s="270"/>
      <c r="S151" s="270"/>
      <c r="T151" s="164"/>
      <c r="AT151" s="159" t="s">
        <v>126</v>
      </c>
      <c r="AU151" s="159" t="s">
        <v>79</v>
      </c>
      <c r="AV151" s="11" t="s">
        <v>79</v>
      </c>
      <c r="AW151" s="11" t="s">
        <v>32</v>
      </c>
      <c r="AX151" s="11" t="s">
        <v>69</v>
      </c>
      <c r="AY151" s="159" t="s">
        <v>117</v>
      </c>
      <c r="BE151" s="504"/>
    </row>
    <row r="152" spans="1:65" s="11" customFormat="1" x14ac:dyDescent="0.3">
      <c r="A152" s="289"/>
      <c r="B152" s="157"/>
      <c r="D152" s="158" t="s">
        <v>126</v>
      </c>
      <c r="E152" s="159" t="s">
        <v>5</v>
      </c>
      <c r="F152" s="160" t="s">
        <v>432</v>
      </c>
      <c r="H152" s="161">
        <v>12.5</v>
      </c>
      <c r="I152" s="274"/>
      <c r="L152" s="157"/>
      <c r="M152" s="162"/>
      <c r="N152" s="270"/>
      <c r="O152" s="270"/>
      <c r="P152" s="270"/>
      <c r="Q152" s="270"/>
      <c r="R152" s="270"/>
      <c r="S152" s="270"/>
      <c r="T152" s="164"/>
      <c r="AT152" s="159" t="s">
        <v>126</v>
      </c>
      <c r="AU152" s="159" t="s">
        <v>79</v>
      </c>
      <c r="AV152" s="11" t="s">
        <v>79</v>
      </c>
      <c r="AW152" s="11" t="s">
        <v>32</v>
      </c>
      <c r="AX152" s="11" t="s">
        <v>69</v>
      </c>
      <c r="AY152" s="159" t="s">
        <v>117</v>
      </c>
      <c r="BE152" s="504"/>
    </row>
    <row r="153" spans="1:65" s="11" customFormat="1" x14ac:dyDescent="0.3">
      <c r="A153" s="289"/>
      <c r="B153" s="157"/>
      <c r="D153" s="158" t="s">
        <v>126</v>
      </c>
      <c r="E153" s="159" t="s">
        <v>5</v>
      </c>
      <c r="F153" s="160" t="s">
        <v>433</v>
      </c>
      <c r="H153" s="161">
        <v>1.845</v>
      </c>
      <c r="I153" s="274"/>
      <c r="L153" s="157"/>
      <c r="M153" s="162"/>
      <c r="N153" s="270"/>
      <c r="O153" s="270"/>
      <c r="P153" s="270"/>
      <c r="Q153" s="270"/>
      <c r="R153" s="270"/>
      <c r="S153" s="270"/>
      <c r="T153" s="164"/>
      <c r="AT153" s="159" t="s">
        <v>126</v>
      </c>
      <c r="AU153" s="159" t="s">
        <v>79</v>
      </c>
      <c r="AV153" s="11" t="s">
        <v>79</v>
      </c>
      <c r="AW153" s="11" t="s">
        <v>32</v>
      </c>
      <c r="AX153" s="11" t="s">
        <v>69</v>
      </c>
      <c r="AY153" s="159" t="s">
        <v>117</v>
      </c>
      <c r="BE153" s="504"/>
    </row>
    <row r="154" spans="1:65" s="13" customFormat="1" x14ac:dyDescent="0.3">
      <c r="A154" s="290"/>
      <c r="B154" s="171"/>
      <c r="D154" s="158" t="s">
        <v>126</v>
      </c>
      <c r="E154" s="172" t="s">
        <v>5</v>
      </c>
      <c r="F154" s="173" t="s">
        <v>176</v>
      </c>
      <c r="H154" s="174">
        <v>25.565000000000001</v>
      </c>
      <c r="I154" s="281"/>
      <c r="L154" s="171"/>
      <c r="M154" s="175"/>
      <c r="N154" s="282"/>
      <c r="O154" s="282"/>
      <c r="P154" s="282"/>
      <c r="Q154" s="282"/>
      <c r="R154" s="282"/>
      <c r="S154" s="282"/>
      <c r="T154" s="177"/>
      <c r="AT154" s="172" t="s">
        <v>126</v>
      </c>
      <c r="AU154" s="172" t="s">
        <v>79</v>
      </c>
      <c r="AV154" s="13" t="s">
        <v>124</v>
      </c>
      <c r="AW154" s="13" t="s">
        <v>32</v>
      </c>
      <c r="AX154" s="13" t="s">
        <v>77</v>
      </c>
      <c r="AY154" s="172" t="s">
        <v>117</v>
      </c>
      <c r="BE154" s="505"/>
    </row>
    <row r="155" spans="1:65" s="1" customFormat="1" ht="25.5" customHeight="1" x14ac:dyDescent="0.3">
      <c r="A155" s="288"/>
      <c r="B155" s="145"/>
      <c r="C155" s="146">
        <v>25</v>
      </c>
      <c r="D155" s="146" t="s">
        <v>119</v>
      </c>
      <c r="E155" s="147" t="s">
        <v>196</v>
      </c>
      <c r="F155" s="148" t="s">
        <v>197</v>
      </c>
      <c r="G155" s="149" t="s">
        <v>162</v>
      </c>
      <c r="H155" s="150">
        <v>137.11000000000001</v>
      </c>
      <c r="I155" s="151"/>
      <c r="J155" s="151">
        <f>ROUND(I155*H155,2)</f>
        <v>0</v>
      </c>
      <c r="K155" s="148" t="s">
        <v>123</v>
      </c>
      <c r="L155" s="37"/>
      <c r="M155" s="152" t="s">
        <v>5</v>
      </c>
      <c r="N155" s="153" t="s">
        <v>40</v>
      </c>
      <c r="O155" s="154">
        <v>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23" t="s">
        <v>124</v>
      </c>
      <c r="AT155" s="23" t="s">
        <v>119</v>
      </c>
      <c r="AU155" s="23" t="s">
        <v>79</v>
      </c>
      <c r="AY155" s="23" t="s">
        <v>117</v>
      </c>
      <c r="BE155" s="503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23" t="s">
        <v>77</v>
      </c>
      <c r="BK155" s="156">
        <f>ROUND(I155*H155,2)</f>
        <v>0</v>
      </c>
      <c r="BL155" s="23" t="s">
        <v>124</v>
      </c>
      <c r="BM155" s="23" t="s">
        <v>198</v>
      </c>
    </row>
    <row r="156" spans="1:65" s="11" customFormat="1" x14ac:dyDescent="0.3">
      <c r="A156" s="289"/>
      <c r="B156" s="157"/>
      <c r="D156" s="158" t="s">
        <v>126</v>
      </c>
      <c r="E156" s="159" t="s">
        <v>5</v>
      </c>
      <c r="F156" s="160" t="s">
        <v>442</v>
      </c>
      <c r="H156" s="161">
        <v>137.11000000000001</v>
      </c>
      <c r="L156" s="157"/>
      <c r="M156" s="162"/>
      <c r="N156" s="163"/>
      <c r="O156" s="163"/>
      <c r="P156" s="163"/>
      <c r="Q156" s="163"/>
      <c r="R156" s="163"/>
      <c r="S156" s="163"/>
      <c r="T156" s="164"/>
      <c r="AT156" s="159" t="s">
        <v>126</v>
      </c>
      <c r="AU156" s="159" t="s">
        <v>79</v>
      </c>
      <c r="AV156" s="11" t="s">
        <v>79</v>
      </c>
      <c r="AW156" s="11" t="s">
        <v>32</v>
      </c>
      <c r="AX156" s="11" t="s">
        <v>77</v>
      </c>
      <c r="AY156" s="159" t="s">
        <v>117</v>
      </c>
      <c r="BE156" s="504"/>
    </row>
    <row r="157" spans="1:65" s="10" customFormat="1" ht="29.85" customHeight="1" x14ac:dyDescent="0.3">
      <c r="B157" s="133"/>
      <c r="D157" s="134" t="s">
        <v>68</v>
      </c>
      <c r="E157" s="143" t="s">
        <v>199</v>
      </c>
      <c r="F157" s="143" t="s">
        <v>200</v>
      </c>
      <c r="J157" s="144">
        <f>SUM(J158)</f>
        <v>0</v>
      </c>
      <c r="L157" s="133"/>
      <c r="M157" s="137"/>
      <c r="N157" s="138"/>
      <c r="O157" s="138"/>
      <c r="P157" s="139">
        <f>P158</f>
        <v>17.047140000000002</v>
      </c>
      <c r="Q157" s="138"/>
      <c r="R157" s="139">
        <f>R158</f>
        <v>0</v>
      </c>
      <c r="S157" s="138"/>
      <c r="T157" s="140">
        <f>T158</f>
        <v>0</v>
      </c>
      <c r="AR157" s="134" t="s">
        <v>77</v>
      </c>
      <c r="AT157" s="141" t="s">
        <v>68</v>
      </c>
      <c r="AU157" s="141" t="s">
        <v>77</v>
      </c>
      <c r="AY157" s="134" t="s">
        <v>117</v>
      </c>
      <c r="BE157" s="502"/>
      <c r="BK157" s="142">
        <f>BK158</f>
        <v>0</v>
      </c>
    </row>
    <row r="158" spans="1:65" s="1" customFormat="1" ht="25.5" customHeight="1" x14ac:dyDescent="0.3">
      <c r="A158" s="288"/>
      <c r="B158" s="294"/>
      <c r="C158" s="295">
        <v>26</v>
      </c>
      <c r="D158" s="295" t="s">
        <v>119</v>
      </c>
      <c r="E158" s="296" t="s">
        <v>201</v>
      </c>
      <c r="F158" s="297" t="s">
        <v>202</v>
      </c>
      <c r="G158" s="149" t="s">
        <v>162</v>
      </c>
      <c r="H158" s="150">
        <v>258.29000000000002</v>
      </c>
      <c r="I158" s="151"/>
      <c r="J158" s="151">
        <f>ROUND(I158*H158,2)</f>
        <v>0</v>
      </c>
      <c r="K158" s="148" t="s">
        <v>123</v>
      </c>
      <c r="L158" s="37"/>
      <c r="M158" s="152" t="s">
        <v>5</v>
      </c>
      <c r="N158" s="187" t="s">
        <v>40</v>
      </c>
      <c r="O158" s="188">
        <v>6.6000000000000003E-2</v>
      </c>
      <c r="P158" s="188">
        <f>O158*H158</f>
        <v>17.047140000000002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AR158" s="23" t="s">
        <v>124</v>
      </c>
      <c r="AT158" s="23" t="s">
        <v>119</v>
      </c>
      <c r="AU158" s="23" t="s">
        <v>79</v>
      </c>
      <c r="AY158" s="23" t="s">
        <v>117</v>
      </c>
      <c r="BE158" s="503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23" t="s">
        <v>77</v>
      </c>
      <c r="BK158" s="156">
        <f>ROUND(I158*H158,2)</f>
        <v>0</v>
      </c>
      <c r="BL158" s="23" t="s">
        <v>124</v>
      </c>
      <c r="BM158" s="23" t="s">
        <v>203</v>
      </c>
    </row>
    <row r="159" spans="1:65" s="1" customFormat="1" ht="6.95" customHeight="1" x14ac:dyDescent="0.3"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37"/>
      <c r="BE159" s="497"/>
    </row>
  </sheetData>
  <autoFilter ref="C80:K15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56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89"/>
      <c r="B1" s="16"/>
      <c r="C1" s="16"/>
      <c r="D1" s="17" t="s">
        <v>1</v>
      </c>
      <c r="E1" s="16"/>
      <c r="F1" s="90" t="s">
        <v>83</v>
      </c>
      <c r="G1" s="557" t="s">
        <v>84</v>
      </c>
      <c r="H1" s="557"/>
      <c r="I1" s="16"/>
      <c r="J1" s="90" t="s">
        <v>85</v>
      </c>
      <c r="K1" s="17" t="s">
        <v>86</v>
      </c>
      <c r="L1" s="90" t="s">
        <v>87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511" t="s">
        <v>8</v>
      </c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23" t="s">
        <v>82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6.5" customHeight="1" x14ac:dyDescent="0.3">
      <c r="B7" s="27"/>
      <c r="C7" s="28"/>
      <c r="D7" s="28"/>
      <c r="E7" s="559" t="str">
        <f>'Rekapitulace stavby'!K6</f>
        <v>Stavební úpravy pro vedení chodníků a cyklostezek v ulici Plzeňská - vjezdy</v>
      </c>
      <c r="F7" s="560"/>
      <c r="G7" s="560"/>
      <c r="H7" s="560"/>
      <c r="I7" s="28"/>
      <c r="J7" s="28"/>
      <c r="K7" s="30"/>
    </row>
    <row r="8" spans="1:70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</row>
    <row r="9" spans="1:70" s="1" customFormat="1" ht="36.950000000000003" customHeight="1" x14ac:dyDescent="0.3">
      <c r="B9" s="37"/>
      <c r="C9" s="38"/>
      <c r="D9" s="38"/>
      <c r="E9" s="561" t="s">
        <v>204</v>
      </c>
      <c r="F9" s="562"/>
      <c r="G9" s="562"/>
      <c r="H9" s="562"/>
      <c r="I9" s="38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70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92">
        <f>'Rekapitulace stavby'!AN8</f>
        <v>43414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</row>
    <row r="15" spans="1:70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27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</row>
    <row r="21" spans="2:11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 x14ac:dyDescent="0.3">
      <c r="B24" s="93"/>
      <c r="C24" s="94"/>
      <c r="D24" s="94"/>
      <c r="E24" s="536" t="s">
        <v>5</v>
      </c>
      <c r="F24" s="536"/>
      <c r="G24" s="536"/>
      <c r="H24" s="536"/>
      <c r="I24" s="94"/>
      <c r="J24" s="94"/>
      <c r="K24" s="95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64"/>
      <c r="J26" s="64"/>
      <c r="K26" s="96"/>
    </row>
    <row r="27" spans="2:11" s="1" customFormat="1" ht="25.35" customHeight="1" x14ac:dyDescent="0.3">
      <c r="B27" s="37"/>
      <c r="C27" s="38"/>
      <c r="D27" s="97" t="s">
        <v>35</v>
      </c>
      <c r="E27" s="38"/>
      <c r="F27" s="38"/>
      <c r="G27" s="38"/>
      <c r="H27" s="38"/>
      <c r="I27" s="38"/>
      <c r="J27" s="98">
        <f>ROUND(J78,2)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64"/>
      <c r="J28" s="64"/>
      <c r="K28" s="96"/>
    </row>
    <row r="29" spans="2:11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</row>
    <row r="30" spans="2:11" s="1" customFormat="1" ht="14.45" customHeight="1" x14ac:dyDescent="0.3">
      <c r="B30" s="37"/>
      <c r="C30" s="38"/>
      <c r="D30" s="45" t="s">
        <v>39</v>
      </c>
      <c r="E30" s="45" t="s">
        <v>40</v>
      </c>
      <c r="F30" s="99">
        <f>ROUND(SUM(BE78:BE81), 2)</f>
        <v>0</v>
      </c>
      <c r="G30" s="38"/>
      <c r="H30" s="38"/>
      <c r="I30" s="100">
        <v>0.21</v>
      </c>
      <c r="J30" s="99">
        <f>ROUND(ROUND((SUM(BE78:BE81)), 2)*I30, 2)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41</v>
      </c>
      <c r="F31" s="99">
        <f>ROUND(SUM(BF78:BF81), 2)</f>
        <v>0</v>
      </c>
      <c r="G31" s="38"/>
      <c r="H31" s="38"/>
      <c r="I31" s="100">
        <v>0.15</v>
      </c>
      <c r="J31" s="99">
        <f>ROUND(ROUND((SUM(BF78:BF81)), 2)*I31, 2)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42</v>
      </c>
      <c r="F32" s="99">
        <f>ROUND(SUM(BG78:BG81), 2)</f>
        <v>0</v>
      </c>
      <c r="G32" s="38"/>
      <c r="H32" s="38"/>
      <c r="I32" s="100">
        <v>0.21</v>
      </c>
      <c r="J32" s="99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43</v>
      </c>
      <c r="F33" s="99">
        <f>ROUND(SUM(BH78:BH81), 2)</f>
        <v>0</v>
      </c>
      <c r="G33" s="38"/>
      <c r="H33" s="38"/>
      <c r="I33" s="100">
        <v>0.15</v>
      </c>
      <c r="J33" s="99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44</v>
      </c>
      <c r="F34" s="99">
        <f>ROUND(SUM(BI78:BI81), 2)</f>
        <v>0</v>
      </c>
      <c r="G34" s="38"/>
      <c r="H34" s="38"/>
      <c r="I34" s="100">
        <v>0</v>
      </c>
      <c r="J34" s="99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 x14ac:dyDescent="0.3">
      <c r="B36" s="37"/>
      <c r="C36" s="101"/>
      <c r="D36" s="102" t="s">
        <v>45</v>
      </c>
      <c r="E36" s="67"/>
      <c r="F36" s="67"/>
      <c r="G36" s="103" t="s">
        <v>46</v>
      </c>
      <c r="H36" s="104" t="s">
        <v>47</v>
      </c>
      <c r="I36" s="67"/>
      <c r="J36" s="105">
        <f>SUM(J27:J34)</f>
        <v>0</v>
      </c>
      <c r="K36" s="106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107"/>
    </row>
    <row r="42" spans="2:11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 x14ac:dyDescent="0.3">
      <c r="B45" s="37"/>
      <c r="C45" s="38"/>
      <c r="D45" s="38"/>
      <c r="E45" s="559" t="str">
        <f>E7</f>
        <v>Stavební úpravy pro vedení chodníků a cyklostezek v ulici Plzeňská - vjezdy</v>
      </c>
      <c r="F45" s="560"/>
      <c r="G45" s="560"/>
      <c r="H45" s="560"/>
      <c r="I45" s="38"/>
      <c r="J45" s="38"/>
      <c r="K45" s="41"/>
    </row>
    <row r="46" spans="2:11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 x14ac:dyDescent="0.3">
      <c r="B47" s="37"/>
      <c r="C47" s="38"/>
      <c r="D47" s="38"/>
      <c r="E47" s="561" t="str">
        <f>E9</f>
        <v>SO 422 - Veřejné osvětlení</v>
      </c>
      <c r="F47" s="562"/>
      <c r="G47" s="562"/>
      <c r="H47" s="562"/>
      <c r="I47" s="38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 x14ac:dyDescent="0.3">
      <c r="B49" s="37"/>
      <c r="C49" s="35" t="s">
        <v>21</v>
      </c>
      <c r="D49" s="38"/>
      <c r="E49" s="38"/>
      <c r="F49" s="33" t="str">
        <f>F12</f>
        <v>ulice Plzeňská, Beroun</v>
      </c>
      <c r="G49" s="38"/>
      <c r="H49" s="38"/>
      <c r="I49" s="35" t="s">
        <v>23</v>
      </c>
      <c r="J49" s="92">
        <f>IF(J12="","",J12)</f>
        <v>43414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 ht="15" x14ac:dyDescent="0.3">
      <c r="B51" s="37"/>
      <c r="C51" s="35" t="s">
        <v>24</v>
      </c>
      <c r="D51" s="38"/>
      <c r="E51" s="38"/>
      <c r="F51" s="33" t="str">
        <f>E15</f>
        <v>Město Beroun</v>
      </c>
      <c r="G51" s="38"/>
      <c r="H51" s="38"/>
      <c r="I51" s="35" t="s">
        <v>30</v>
      </c>
      <c r="J51" s="536" t="str">
        <f>E21</f>
        <v>NOVÁK &amp; PARTNER, s.r.o.</v>
      </c>
      <c r="K51" s="41"/>
    </row>
    <row r="52" spans="2:47" s="1" customFormat="1" ht="14.45" customHeight="1" x14ac:dyDescent="0.3">
      <c r="B52" s="37"/>
      <c r="C52" s="35" t="s">
        <v>28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55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 x14ac:dyDescent="0.3">
      <c r="B54" s="37"/>
      <c r="C54" s="108" t="s">
        <v>92</v>
      </c>
      <c r="D54" s="101"/>
      <c r="E54" s="101"/>
      <c r="F54" s="101"/>
      <c r="G54" s="101"/>
      <c r="H54" s="101"/>
      <c r="I54" s="101"/>
      <c r="J54" s="109" t="s">
        <v>93</v>
      </c>
      <c r="K54" s="110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 x14ac:dyDescent="0.3">
      <c r="B56" s="37"/>
      <c r="C56" s="111" t="s">
        <v>94</v>
      </c>
      <c r="D56" s="38"/>
      <c r="E56" s="38"/>
      <c r="F56" s="38"/>
      <c r="G56" s="38"/>
      <c r="H56" s="38"/>
      <c r="I56" s="38"/>
      <c r="J56" s="98">
        <f>J78</f>
        <v>0</v>
      </c>
      <c r="K56" s="41"/>
      <c r="AU56" s="23" t="s">
        <v>95</v>
      </c>
    </row>
    <row r="57" spans="2:47" s="7" customFormat="1" ht="24.95" customHeight="1" x14ac:dyDescent="0.3">
      <c r="B57" s="112"/>
      <c r="C57" s="113"/>
      <c r="D57" s="114" t="s">
        <v>205</v>
      </c>
      <c r="E57" s="115"/>
      <c r="F57" s="115"/>
      <c r="G57" s="115"/>
      <c r="H57" s="115"/>
      <c r="I57" s="115"/>
      <c r="J57" s="116">
        <f>J79</f>
        <v>0</v>
      </c>
      <c r="K57" s="117"/>
    </row>
    <row r="58" spans="2:47" s="8" customFormat="1" ht="19.899999999999999" customHeight="1" x14ac:dyDescent="0.3">
      <c r="B58" s="118"/>
      <c r="C58" s="119"/>
      <c r="D58" s="120" t="s">
        <v>206</v>
      </c>
      <c r="E58" s="121"/>
      <c r="F58" s="121"/>
      <c r="G58" s="121"/>
      <c r="H58" s="121"/>
      <c r="I58" s="121"/>
      <c r="J58" s="122">
        <f>J80</f>
        <v>0</v>
      </c>
      <c r="K58" s="123"/>
    </row>
    <row r="59" spans="2:47" s="1" customFormat="1" ht="21.75" customHeight="1" x14ac:dyDescent="0.3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6.95" customHeight="1" x14ac:dyDescent="0.3">
      <c r="B60" s="52"/>
      <c r="C60" s="53"/>
      <c r="D60" s="53"/>
      <c r="E60" s="53"/>
      <c r="F60" s="53"/>
      <c r="G60" s="53"/>
      <c r="H60" s="53"/>
      <c r="I60" s="53"/>
      <c r="J60" s="53"/>
      <c r="K60" s="54"/>
    </row>
    <row r="64" spans="2:47" s="1" customFormat="1" ht="6.95" customHeight="1" x14ac:dyDescent="0.3"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37"/>
    </row>
    <row r="65" spans="2:63" s="1" customFormat="1" ht="36.950000000000003" customHeight="1" x14ac:dyDescent="0.3">
      <c r="B65" s="37"/>
      <c r="C65" s="57" t="s">
        <v>101</v>
      </c>
      <c r="L65" s="37"/>
    </row>
    <row r="66" spans="2:63" s="1" customFormat="1" ht="6.95" customHeight="1" x14ac:dyDescent="0.3">
      <c r="B66" s="37"/>
      <c r="L66" s="37"/>
    </row>
    <row r="67" spans="2:63" s="1" customFormat="1" ht="14.45" customHeight="1" x14ac:dyDescent="0.3">
      <c r="B67" s="37"/>
      <c r="C67" s="59" t="s">
        <v>17</v>
      </c>
      <c r="L67" s="37"/>
    </row>
    <row r="68" spans="2:63" s="1" customFormat="1" ht="16.5" customHeight="1" x14ac:dyDescent="0.3">
      <c r="B68" s="37"/>
      <c r="E68" s="554" t="str">
        <f>E7</f>
        <v>Stavební úpravy pro vedení chodníků a cyklostezek v ulici Plzeňská - vjezdy</v>
      </c>
      <c r="F68" s="555"/>
      <c r="G68" s="555"/>
      <c r="H68" s="555"/>
      <c r="L68" s="37"/>
    </row>
    <row r="69" spans="2:63" s="1" customFormat="1" ht="14.45" customHeight="1" x14ac:dyDescent="0.3">
      <c r="B69" s="37"/>
      <c r="C69" s="59" t="s">
        <v>89</v>
      </c>
      <c r="L69" s="37"/>
    </row>
    <row r="70" spans="2:63" s="1" customFormat="1" ht="17.25" customHeight="1" x14ac:dyDescent="0.3">
      <c r="B70" s="37"/>
      <c r="E70" s="512" t="str">
        <f>E9</f>
        <v>SO 422 - Veřejné osvětlení</v>
      </c>
      <c r="F70" s="556"/>
      <c r="G70" s="556"/>
      <c r="H70" s="556"/>
      <c r="L70" s="37"/>
    </row>
    <row r="71" spans="2:63" s="1" customFormat="1" ht="6.95" customHeight="1" x14ac:dyDescent="0.3">
      <c r="B71" s="37"/>
      <c r="L71" s="37"/>
    </row>
    <row r="72" spans="2:63" s="1" customFormat="1" ht="18" customHeight="1" x14ac:dyDescent="0.3">
      <c r="B72" s="37"/>
      <c r="C72" s="59" t="s">
        <v>21</v>
      </c>
      <c r="F72" s="124" t="str">
        <f>F12</f>
        <v>ulice Plzeňská, Beroun</v>
      </c>
      <c r="I72" s="59" t="s">
        <v>23</v>
      </c>
      <c r="J72" s="63">
        <f>IF(J12="","",J12)</f>
        <v>43414</v>
      </c>
      <c r="L72" s="37"/>
    </row>
    <row r="73" spans="2:63" s="1" customFormat="1" ht="6.95" customHeight="1" x14ac:dyDescent="0.3">
      <c r="B73" s="37"/>
      <c r="L73" s="37"/>
    </row>
    <row r="74" spans="2:63" s="1" customFormat="1" ht="15" x14ac:dyDescent="0.3">
      <c r="B74" s="37"/>
      <c r="C74" s="59" t="s">
        <v>24</v>
      </c>
      <c r="F74" s="124" t="str">
        <f>E15</f>
        <v>Město Beroun</v>
      </c>
      <c r="I74" s="59" t="s">
        <v>30</v>
      </c>
      <c r="J74" s="124" t="str">
        <f>E21</f>
        <v>NOVÁK &amp; PARTNER, s.r.o.</v>
      </c>
      <c r="L74" s="37"/>
    </row>
    <row r="75" spans="2:63" s="1" customFormat="1" ht="14.45" customHeight="1" x14ac:dyDescent="0.3">
      <c r="B75" s="37"/>
      <c r="C75" s="59" t="s">
        <v>28</v>
      </c>
      <c r="F75" s="124" t="str">
        <f>IF(E18="","",E18)</f>
        <v xml:space="preserve"> </v>
      </c>
      <c r="L75" s="37"/>
    </row>
    <row r="76" spans="2:63" s="1" customFormat="1" ht="10.35" customHeight="1" x14ac:dyDescent="0.3">
      <c r="B76" s="37"/>
      <c r="L76" s="37"/>
    </row>
    <row r="77" spans="2:63" s="9" customFormat="1" ht="29.25" customHeight="1" x14ac:dyDescent="0.3">
      <c r="B77" s="125"/>
      <c r="C77" s="126" t="s">
        <v>102</v>
      </c>
      <c r="D77" s="127" t="s">
        <v>54</v>
      </c>
      <c r="E77" s="127" t="s">
        <v>50</v>
      </c>
      <c r="F77" s="127" t="s">
        <v>103</v>
      </c>
      <c r="G77" s="127" t="s">
        <v>104</v>
      </c>
      <c r="H77" s="127" t="s">
        <v>105</v>
      </c>
      <c r="I77" s="127" t="s">
        <v>106</v>
      </c>
      <c r="J77" s="127" t="s">
        <v>93</v>
      </c>
      <c r="K77" s="128" t="s">
        <v>107</v>
      </c>
      <c r="L77" s="125"/>
      <c r="M77" s="69" t="s">
        <v>108</v>
      </c>
      <c r="N77" s="70" t="s">
        <v>39</v>
      </c>
      <c r="O77" s="70" t="s">
        <v>109</v>
      </c>
      <c r="P77" s="70" t="s">
        <v>110</v>
      </c>
      <c r="Q77" s="70" t="s">
        <v>111</v>
      </c>
      <c r="R77" s="70" t="s">
        <v>112</v>
      </c>
      <c r="S77" s="70" t="s">
        <v>113</v>
      </c>
      <c r="T77" s="71" t="s">
        <v>114</v>
      </c>
    </row>
    <row r="78" spans="2:63" s="1" customFormat="1" ht="29.25" customHeight="1" x14ac:dyDescent="0.35">
      <c r="B78" s="37"/>
      <c r="C78" s="73" t="s">
        <v>94</v>
      </c>
      <c r="J78" s="129">
        <f>BK78</f>
        <v>0</v>
      </c>
      <c r="L78" s="37"/>
      <c r="M78" s="72"/>
      <c r="N78" s="64"/>
      <c r="O78" s="64"/>
      <c r="P78" s="130">
        <f>P79</f>
        <v>0</v>
      </c>
      <c r="Q78" s="64"/>
      <c r="R78" s="130">
        <f>R79</f>
        <v>0</v>
      </c>
      <c r="S78" s="64"/>
      <c r="T78" s="131">
        <f>T79</f>
        <v>0</v>
      </c>
      <c r="AT78" s="23" t="s">
        <v>68</v>
      </c>
      <c r="AU78" s="23" t="s">
        <v>95</v>
      </c>
      <c r="BK78" s="132">
        <f>BK79</f>
        <v>0</v>
      </c>
    </row>
    <row r="79" spans="2:63" s="10" customFormat="1" ht="37.35" customHeight="1" x14ac:dyDescent="0.35">
      <c r="B79" s="133"/>
      <c r="D79" s="134" t="s">
        <v>68</v>
      </c>
      <c r="E79" s="135" t="s">
        <v>207</v>
      </c>
      <c r="F79" s="135" t="s">
        <v>208</v>
      </c>
      <c r="J79" s="136">
        <f>BK79</f>
        <v>0</v>
      </c>
      <c r="L79" s="133"/>
      <c r="M79" s="137"/>
      <c r="N79" s="138"/>
      <c r="O79" s="138"/>
      <c r="P79" s="139">
        <f>P80</f>
        <v>0</v>
      </c>
      <c r="Q79" s="138"/>
      <c r="R79" s="139">
        <f>R80</f>
        <v>0</v>
      </c>
      <c r="S79" s="138"/>
      <c r="T79" s="140">
        <f>T80</f>
        <v>0</v>
      </c>
      <c r="AR79" s="134" t="s">
        <v>124</v>
      </c>
      <c r="AT79" s="141" t="s">
        <v>68</v>
      </c>
      <c r="AU79" s="141" t="s">
        <v>69</v>
      </c>
      <c r="AY79" s="134" t="s">
        <v>117</v>
      </c>
      <c r="BK79" s="142">
        <f>BK80</f>
        <v>0</v>
      </c>
    </row>
    <row r="80" spans="2:63" s="10" customFormat="1" ht="19.899999999999999" customHeight="1" x14ac:dyDescent="0.3">
      <c r="B80" s="133"/>
      <c r="D80" s="134" t="s">
        <v>68</v>
      </c>
      <c r="E80" s="143" t="s">
        <v>209</v>
      </c>
      <c r="F80" s="143" t="s">
        <v>210</v>
      </c>
      <c r="J80" s="144">
        <f>BK80</f>
        <v>0</v>
      </c>
      <c r="L80" s="133"/>
      <c r="M80" s="137"/>
      <c r="N80" s="138"/>
      <c r="O80" s="138"/>
      <c r="P80" s="139">
        <f>P81</f>
        <v>0</v>
      </c>
      <c r="Q80" s="138"/>
      <c r="R80" s="139">
        <f>R81</f>
        <v>0</v>
      </c>
      <c r="S80" s="138"/>
      <c r="T80" s="140">
        <f>T81</f>
        <v>0</v>
      </c>
      <c r="AR80" s="134" t="s">
        <v>124</v>
      </c>
      <c r="AT80" s="141" t="s">
        <v>68</v>
      </c>
      <c r="AU80" s="141" t="s">
        <v>77</v>
      </c>
      <c r="AY80" s="134" t="s">
        <v>117</v>
      </c>
      <c r="BK80" s="142">
        <f>BK81</f>
        <v>0</v>
      </c>
    </row>
    <row r="81" spans="2:65" s="1" customFormat="1" ht="16.5" customHeight="1" x14ac:dyDescent="0.3">
      <c r="B81" s="145"/>
      <c r="C81" s="146" t="s">
        <v>77</v>
      </c>
      <c r="D81" s="146" t="s">
        <v>119</v>
      </c>
      <c r="E81" s="147" t="s">
        <v>80</v>
      </c>
      <c r="F81" s="148" t="s">
        <v>81</v>
      </c>
      <c r="G81" s="149" t="s">
        <v>211</v>
      </c>
      <c r="H81" s="150">
        <v>1</v>
      </c>
      <c r="I81" s="151"/>
      <c r="J81" s="151">
        <f>ROUND(I81*H81,2)</f>
        <v>0</v>
      </c>
      <c r="K81" s="148" t="s">
        <v>5</v>
      </c>
      <c r="L81" s="37"/>
      <c r="M81" s="152" t="s">
        <v>5</v>
      </c>
      <c r="N81" s="187" t="s">
        <v>40</v>
      </c>
      <c r="O81" s="188">
        <v>0</v>
      </c>
      <c r="P81" s="188">
        <f>O81*H81</f>
        <v>0</v>
      </c>
      <c r="Q81" s="188">
        <v>0</v>
      </c>
      <c r="R81" s="188">
        <f>Q81*H81</f>
        <v>0</v>
      </c>
      <c r="S81" s="188">
        <v>0</v>
      </c>
      <c r="T81" s="189">
        <f>S81*H81</f>
        <v>0</v>
      </c>
      <c r="AR81" s="23" t="s">
        <v>212</v>
      </c>
      <c r="AT81" s="23" t="s">
        <v>119</v>
      </c>
      <c r="AU81" s="23" t="s">
        <v>79</v>
      </c>
      <c r="AY81" s="23" t="s">
        <v>117</v>
      </c>
      <c r="BE81" s="156">
        <f>IF(N81="základní",J81,0)</f>
        <v>0</v>
      </c>
      <c r="BF81" s="156">
        <f>IF(N81="snížená",J81,0)</f>
        <v>0</v>
      </c>
      <c r="BG81" s="156">
        <f>IF(N81="zákl. přenesená",J81,0)</f>
        <v>0</v>
      </c>
      <c r="BH81" s="156">
        <f>IF(N81="sníž. přenesená",J81,0)</f>
        <v>0</v>
      </c>
      <c r="BI81" s="156">
        <f>IF(N81="nulová",J81,0)</f>
        <v>0</v>
      </c>
      <c r="BJ81" s="23" t="s">
        <v>77</v>
      </c>
      <c r="BK81" s="156">
        <f>ROUND(I81*H81,2)</f>
        <v>0</v>
      </c>
      <c r="BL81" s="23" t="s">
        <v>212</v>
      </c>
      <c r="BM81" s="23" t="s">
        <v>213</v>
      </c>
    </row>
    <row r="82" spans="2:65" s="1" customFormat="1" ht="6.95" customHeight="1" x14ac:dyDescent="0.3"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37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71"/>
  <sheetViews>
    <sheetView zoomScale="150" zoomScaleNormal="150" workbookViewId="0"/>
  </sheetViews>
  <sheetFormatPr defaultRowHeight="15" x14ac:dyDescent="0.3"/>
  <cols>
    <col min="1" max="1" width="10.83203125" style="571" customWidth="1"/>
    <col min="2" max="2" width="24.1640625" style="571" customWidth="1"/>
    <col min="3" max="3" width="59" style="571" customWidth="1"/>
    <col min="4" max="5" width="9.33203125" style="571"/>
    <col min="6" max="6" width="15.1640625" style="571" customWidth="1"/>
    <col min="7" max="7" width="16.33203125" style="571" customWidth="1"/>
    <col min="8" max="16384" width="9.33203125" style="571"/>
  </cols>
  <sheetData>
    <row r="4" spans="2:7" ht="15.75" thickBot="1" x14ac:dyDescent="0.35"/>
    <row r="5" spans="2:7" ht="15.75" thickBot="1" x14ac:dyDescent="0.35">
      <c r="B5" s="572" t="s">
        <v>603</v>
      </c>
      <c r="C5" s="572"/>
      <c r="D5" s="572"/>
      <c r="E5" s="572"/>
      <c r="F5" s="573"/>
      <c r="G5" s="574">
        <f>G45</f>
        <v>0</v>
      </c>
    </row>
    <row r="6" spans="2:7" ht="15.75" thickBot="1" x14ac:dyDescent="0.35">
      <c r="B6" s="572" t="s">
        <v>604</v>
      </c>
      <c r="C6" s="572"/>
      <c r="D6" s="572"/>
      <c r="E6" s="572"/>
      <c r="F6" s="573"/>
      <c r="G6" s="574">
        <f>G60</f>
        <v>0</v>
      </c>
    </row>
    <row r="7" spans="2:7" ht="15.75" thickBot="1" x14ac:dyDescent="0.35">
      <c r="B7" s="575" t="s">
        <v>605</v>
      </c>
      <c r="C7" s="575"/>
      <c r="D7" s="575"/>
      <c r="E7" s="575"/>
      <c r="F7" s="576"/>
      <c r="G7" s="577">
        <f>G71</f>
        <v>0</v>
      </c>
    </row>
    <row r="8" spans="2:7" ht="15.75" customHeight="1" thickTop="1" thickBot="1" x14ac:dyDescent="0.35">
      <c r="B8" s="572" t="s">
        <v>606</v>
      </c>
      <c r="C8" s="572"/>
      <c r="D8" s="572"/>
      <c r="E8" s="572"/>
      <c r="F8" s="573"/>
      <c r="G8" s="589">
        <f>G7+G6+G5</f>
        <v>0</v>
      </c>
    </row>
    <row r="9" spans="2:7" ht="16.5" thickTop="1" thickBot="1" x14ac:dyDescent="0.35"/>
    <row r="10" spans="2:7" ht="19.5" thickBot="1" x14ac:dyDescent="0.35">
      <c r="B10" s="578" t="s">
        <v>607</v>
      </c>
      <c r="C10" s="579"/>
      <c r="D10" s="579"/>
      <c r="E10" s="579"/>
      <c r="F10" s="579"/>
      <c r="G10" s="580"/>
    </row>
    <row r="11" spans="2:7" ht="31.5" x14ac:dyDescent="0.3">
      <c r="B11" s="581" t="s">
        <v>608</v>
      </c>
      <c r="C11" s="581" t="s">
        <v>609</v>
      </c>
      <c r="D11" s="582" t="s">
        <v>610</v>
      </c>
      <c r="E11" s="582"/>
      <c r="F11" s="581" t="s">
        <v>611</v>
      </c>
      <c r="G11" s="581" t="s">
        <v>612</v>
      </c>
    </row>
    <row r="12" spans="2:7" s="585" customFormat="1" ht="30" x14ac:dyDescent="0.3">
      <c r="B12" s="583" t="s">
        <v>613</v>
      </c>
      <c r="C12" s="584" t="s">
        <v>614</v>
      </c>
      <c r="D12" s="583" t="s">
        <v>401</v>
      </c>
      <c r="E12" s="583">
        <v>2</v>
      </c>
      <c r="F12" s="583">
        <v>0</v>
      </c>
      <c r="G12" s="583">
        <f>F12*E12</f>
        <v>0</v>
      </c>
    </row>
    <row r="13" spans="2:7" s="585" customFormat="1" ht="30" x14ac:dyDescent="0.3">
      <c r="B13" s="583" t="s">
        <v>615</v>
      </c>
      <c r="C13" s="584" t="s">
        <v>616</v>
      </c>
      <c r="D13" s="583" t="s">
        <v>401</v>
      </c>
      <c r="E13" s="583">
        <v>10</v>
      </c>
      <c r="F13" s="583">
        <v>0</v>
      </c>
      <c r="G13" s="583">
        <f>F13*E13</f>
        <v>0</v>
      </c>
    </row>
    <row r="14" spans="2:7" s="585" customFormat="1" ht="30" x14ac:dyDescent="0.3">
      <c r="B14" s="583" t="s">
        <v>617</v>
      </c>
      <c r="C14" s="584" t="s">
        <v>618</v>
      </c>
      <c r="D14" s="583" t="s">
        <v>401</v>
      </c>
      <c r="E14" s="583">
        <v>10</v>
      </c>
      <c r="F14" s="583">
        <v>0</v>
      </c>
      <c r="G14" s="583">
        <f>F14*E14</f>
        <v>0</v>
      </c>
    </row>
    <row r="15" spans="2:7" s="585" customFormat="1" ht="30" x14ac:dyDescent="0.3">
      <c r="B15" s="583" t="s">
        <v>619</v>
      </c>
      <c r="C15" s="584" t="s">
        <v>620</v>
      </c>
      <c r="D15" s="583" t="s">
        <v>401</v>
      </c>
      <c r="E15" s="583">
        <v>9</v>
      </c>
      <c r="F15" s="583">
        <v>0</v>
      </c>
      <c r="G15" s="583">
        <f>F15*E15</f>
        <v>0</v>
      </c>
    </row>
    <row r="16" spans="2:7" s="585" customFormat="1" x14ac:dyDescent="0.3">
      <c r="B16" s="583" t="s">
        <v>621</v>
      </c>
      <c r="C16" s="584" t="s">
        <v>622</v>
      </c>
      <c r="D16" s="583" t="s">
        <v>401</v>
      </c>
      <c r="E16" s="583">
        <v>30</v>
      </c>
      <c r="F16" s="583">
        <v>0</v>
      </c>
      <c r="G16" s="583">
        <f t="shared" ref="G16:G44" si="0">F16*E16</f>
        <v>0</v>
      </c>
    </row>
    <row r="17" spans="2:7" s="585" customFormat="1" ht="75" x14ac:dyDescent="0.3">
      <c r="B17" s="583" t="s">
        <v>623</v>
      </c>
      <c r="C17" s="584" t="s">
        <v>624</v>
      </c>
      <c r="D17" s="583" t="s">
        <v>401</v>
      </c>
      <c r="E17" s="583">
        <v>24</v>
      </c>
      <c r="F17" s="583">
        <v>0</v>
      </c>
      <c r="G17" s="583">
        <f t="shared" si="0"/>
        <v>0</v>
      </c>
    </row>
    <row r="18" spans="2:7" s="585" customFormat="1" x14ac:dyDescent="0.3">
      <c r="B18" s="583" t="s">
        <v>625</v>
      </c>
      <c r="C18" s="584" t="s">
        <v>626</v>
      </c>
      <c r="D18" s="583" t="s">
        <v>401</v>
      </c>
      <c r="E18" s="583">
        <v>6</v>
      </c>
      <c r="F18" s="583">
        <v>0</v>
      </c>
      <c r="G18" s="583">
        <f t="shared" si="0"/>
        <v>0</v>
      </c>
    </row>
    <row r="19" spans="2:7" s="585" customFormat="1" ht="30" x14ac:dyDescent="0.3">
      <c r="B19" s="583" t="s">
        <v>627</v>
      </c>
      <c r="C19" s="584" t="s">
        <v>628</v>
      </c>
      <c r="D19" s="583" t="s">
        <v>401</v>
      </c>
      <c r="E19" s="583">
        <v>8</v>
      </c>
      <c r="F19" s="583">
        <v>0</v>
      </c>
      <c r="G19" s="583">
        <f t="shared" si="0"/>
        <v>0</v>
      </c>
    </row>
    <row r="20" spans="2:7" s="585" customFormat="1" ht="30" x14ac:dyDescent="0.3">
      <c r="B20" s="583" t="s">
        <v>629</v>
      </c>
      <c r="C20" s="584" t="s">
        <v>630</v>
      </c>
      <c r="D20" s="583" t="s">
        <v>401</v>
      </c>
      <c r="E20" s="583">
        <v>11</v>
      </c>
      <c r="F20" s="583">
        <v>0</v>
      </c>
      <c r="G20" s="583">
        <f t="shared" si="0"/>
        <v>0</v>
      </c>
    </row>
    <row r="21" spans="2:7" s="585" customFormat="1" x14ac:dyDescent="0.3">
      <c r="B21" s="583" t="s">
        <v>631</v>
      </c>
      <c r="C21" s="584" t="s">
        <v>632</v>
      </c>
      <c r="D21" s="583" t="s">
        <v>401</v>
      </c>
      <c r="E21" s="583">
        <v>5</v>
      </c>
      <c r="F21" s="583">
        <v>0</v>
      </c>
      <c r="G21" s="583">
        <f t="shared" si="0"/>
        <v>0</v>
      </c>
    </row>
    <row r="22" spans="2:7" s="585" customFormat="1" x14ac:dyDescent="0.3">
      <c r="B22" s="583" t="s">
        <v>633</v>
      </c>
      <c r="C22" s="584" t="s">
        <v>634</v>
      </c>
      <c r="D22" s="583" t="s">
        <v>401</v>
      </c>
      <c r="E22" s="583">
        <v>1</v>
      </c>
      <c r="F22" s="583">
        <v>0</v>
      </c>
      <c r="G22" s="583">
        <f t="shared" si="0"/>
        <v>0</v>
      </c>
    </row>
    <row r="23" spans="2:7" s="585" customFormat="1" ht="30" x14ac:dyDescent="0.3">
      <c r="B23" s="583" t="s">
        <v>635</v>
      </c>
      <c r="C23" s="584" t="s">
        <v>636</v>
      </c>
      <c r="D23" s="583"/>
      <c r="E23" s="583">
        <v>30</v>
      </c>
      <c r="F23" s="583">
        <v>0</v>
      </c>
      <c r="G23" s="583">
        <f t="shared" si="0"/>
        <v>0</v>
      </c>
    </row>
    <row r="24" spans="2:7" s="585" customFormat="1" x14ac:dyDescent="0.3">
      <c r="B24" s="583" t="s">
        <v>637</v>
      </c>
      <c r="C24" s="584" t="s">
        <v>638</v>
      </c>
      <c r="D24" s="583" t="s">
        <v>401</v>
      </c>
      <c r="E24" s="583">
        <v>2</v>
      </c>
      <c r="F24" s="583">
        <v>0</v>
      </c>
      <c r="G24" s="583">
        <f t="shared" si="0"/>
        <v>0</v>
      </c>
    </row>
    <row r="25" spans="2:7" s="585" customFormat="1" x14ac:dyDescent="0.3">
      <c r="B25" s="583" t="s">
        <v>639</v>
      </c>
      <c r="C25" s="584" t="s">
        <v>640</v>
      </c>
      <c r="D25" s="583" t="s">
        <v>401</v>
      </c>
      <c r="E25" s="583">
        <v>2</v>
      </c>
      <c r="F25" s="583">
        <v>0</v>
      </c>
      <c r="G25" s="583">
        <f t="shared" si="0"/>
        <v>0</v>
      </c>
    </row>
    <row r="26" spans="2:7" s="585" customFormat="1" x14ac:dyDescent="0.3">
      <c r="B26" s="583" t="s">
        <v>641</v>
      </c>
      <c r="C26" s="584" t="s">
        <v>642</v>
      </c>
      <c r="D26" s="583" t="s">
        <v>401</v>
      </c>
      <c r="E26" s="583">
        <v>4</v>
      </c>
      <c r="F26" s="583">
        <v>0</v>
      </c>
      <c r="G26" s="583">
        <f t="shared" si="0"/>
        <v>0</v>
      </c>
    </row>
    <row r="27" spans="2:7" s="585" customFormat="1" x14ac:dyDescent="0.3">
      <c r="B27" s="583" t="s">
        <v>643</v>
      </c>
      <c r="C27" s="584" t="s">
        <v>642</v>
      </c>
      <c r="D27" s="583" t="s">
        <v>401</v>
      </c>
      <c r="E27" s="583">
        <v>3</v>
      </c>
      <c r="F27" s="583">
        <v>0</v>
      </c>
      <c r="G27" s="583">
        <f t="shared" si="0"/>
        <v>0</v>
      </c>
    </row>
    <row r="28" spans="2:7" s="585" customFormat="1" x14ac:dyDescent="0.3">
      <c r="B28" s="583" t="s">
        <v>644</v>
      </c>
      <c r="C28" s="584" t="s">
        <v>640</v>
      </c>
      <c r="D28" s="583" t="s">
        <v>401</v>
      </c>
      <c r="E28" s="583">
        <v>4</v>
      </c>
      <c r="F28" s="583">
        <v>0</v>
      </c>
      <c r="G28" s="583">
        <f t="shared" si="0"/>
        <v>0</v>
      </c>
    </row>
    <row r="29" spans="2:7" s="585" customFormat="1" x14ac:dyDescent="0.3">
      <c r="B29" s="583" t="s">
        <v>645</v>
      </c>
      <c r="C29" s="584" t="s">
        <v>646</v>
      </c>
      <c r="D29" s="583" t="s">
        <v>401</v>
      </c>
      <c r="E29" s="583">
        <v>4</v>
      </c>
      <c r="F29" s="583">
        <v>0</v>
      </c>
      <c r="G29" s="583">
        <f t="shared" si="0"/>
        <v>0</v>
      </c>
    </row>
    <row r="30" spans="2:7" s="585" customFormat="1" x14ac:dyDescent="0.3">
      <c r="B30" s="583" t="s">
        <v>647</v>
      </c>
      <c r="C30" s="584" t="s">
        <v>640</v>
      </c>
      <c r="D30" s="583" t="s">
        <v>401</v>
      </c>
      <c r="E30" s="583">
        <v>2</v>
      </c>
      <c r="F30" s="583">
        <v>0</v>
      </c>
      <c r="G30" s="583">
        <f t="shared" si="0"/>
        <v>0</v>
      </c>
    </row>
    <row r="31" spans="2:7" s="585" customFormat="1" x14ac:dyDescent="0.3">
      <c r="B31" s="583" t="s">
        <v>648</v>
      </c>
      <c r="C31" s="584" t="s">
        <v>642</v>
      </c>
      <c r="D31" s="583" t="s">
        <v>401</v>
      </c>
      <c r="E31" s="583">
        <v>2</v>
      </c>
      <c r="F31" s="583">
        <v>0</v>
      </c>
      <c r="G31" s="583">
        <f t="shared" si="0"/>
        <v>0</v>
      </c>
    </row>
    <row r="32" spans="2:7" s="585" customFormat="1" x14ac:dyDescent="0.3">
      <c r="B32" s="583" t="s">
        <v>649</v>
      </c>
      <c r="C32" s="584" t="s">
        <v>642</v>
      </c>
      <c r="D32" s="583" t="s">
        <v>401</v>
      </c>
      <c r="E32" s="583">
        <v>2</v>
      </c>
      <c r="F32" s="583">
        <v>0</v>
      </c>
      <c r="G32" s="583">
        <f t="shared" si="0"/>
        <v>0</v>
      </c>
    </row>
    <row r="33" spans="2:7" s="585" customFormat="1" x14ac:dyDescent="0.3">
      <c r="B33" s="583" t="s">
        <v>650</v>
      </c>
      <c r="C33" s="584" t="s">
        <v>651</v>
      </c>
      <c r="D33" s="583" t="s">
        <v>401</v>
      </c>
      <c r="E33" s="583">
        <v>1</v>
      </c>
      <c r="F33" s="583">
        <v>0</v>
      </c>
      <c r="G33" s="583">
        <f t="shared" si="0"/>
        <v>0</v>
      </c>
    </row>
    <row r="34" spans="2:7" s="585" customFormat="1" x14ac:dyDescent="0.3">
      <c r="B34" s="583" t="s">
        <v>652</v>
      </c>
      <c r="C34" s="584" t="s">
        <v>653</v>
      </c>
      <c r="D34" s="583" t="s">
        <v>401</v>
      </c>
      <c r="E34" s="583">
        <v>2</v>
      </c>
      <c r="F34" s="583">
        <v>0</v>
      </c>
      <c r="G34" s="583">
        <f t="shared" si="0"/>
        <v>0</v>
      </c>
    </row>
    <row r="35" spans="2:7" s="585" customFormat="1" x14ac:dyDescent="0.3">
      <c r="B35" s="583" t="s">
        <v>654</v>
      </c>
      <c r="C35" s="584" t="s">
        <v>655</v>
      </c>
      <c r="D35" s="583" t="s">
        <v>401</v>
      </c>
      <c r="E35" s="583">
        <v>2</v>
      </c>
      <c r="F35" s="583">
        <v>0</v>
      </c>
      <c r="G35" s="583">
        <f t="shared" si="0"/>
        <v>0</v>
      </c>
    </row>
    <row r="36" spans="2:7" s="585" customFormat="1" x14ac:dyDescent="0.3">
      <c r="B36" s="583" t="s">
        <v>656</v>
      </c>
      <c r="C36" s="584" t="s">
        <v>655</v>
      </c>
      <c r="D36" s="583" t="s">
        <v>401</v>
      </c>
      <c r="E36" s="583">
        <v>2</v>
      </c>
      <c r="F36" s="583">
        <v>0</v>
      </c>
      <c r="G36" s="583">
        <f t="shared" si="0"/>
        <v>0</v>
      </c>
    </row>
    <row r="37" spans="2:7" s="585" customFormat="1" x14ac:dyDescent="0.3">
      <c r="B37" s="583"/>
      <c r="C37" s="584" t="s">
        <v>657</v>
      </c>
      <c r="D37" s="583" t="s">
        <v>140</v>
      </c>
      <c r="E37" s="583">
        <v>27</v>
      </c>
      <c r="F37" s="583">
        <v>0</v>
      </c>
      <c r="G37" s="583">
        <f t="shared" si="0"/>
        <v>0</v>
      </c>
    </row>
    <row r="38" spans="2:7" s="585" customFormat="1" ht="30" x14ac:dyDescent="0.3">
      <c r="B38" s="583"/>
      <c r="C38" s="584" t="s">
        <v>658</v>
      </c>
      <c r="D38" s="583" t="s">
        <v>401</v>
      </c>
      <c r="E38" s="583">
        <v>30</v>
      </c>
      <c r="F38" s="583">
        <v>0</v>
      </c>
      <c r="G38" s="583">
        <f t="shared" si="0"/>
        <v>0</v>
      </c>
    </row>
    <row r="39" spans="2:7" s="585" customFormat="1" ht="30" x14ac:dyDescent="0.3">
      <c r="B39" s="583"/>
      <c r="C39" s="584" t="s">
        <v>659</v>
      </c>
      <c r="D39" s="583" t="s">
        <v>401</v>
      </c>
      <c r="E39" s="583">
        <v>24</v>
      </c>
      <c r="F39" s="583">
        <v>0</v>
      </c>
      <c r="G39" s="583">
        <f t="shared" si="0"/>
        <v>0</v>
      </c>
    </row>
    <row r="40" spans="2:7" s="585" customFormat="1" x14ac:dyDescent="0.3">
      <c r="B40" s="583"/>
      <c r="C40" s="584" t="s">
        <v>660</v>
      </c>
      <c r="D40" s="583" t="s">
        <v>399</v>
      </c>
      <c r="E40" s="583">
        <v>648</v>
      </c>
      <c r="F40" s="583">
        <v>0</v>
      </c>
      <c r="G40" s="583">
        <f t="shared" si="0"/>
        <v>0</v>
      </c>
    </row>
    <row r="41" spans="2:7" s="585" customFormat="1" ht="30" x14ac:dyDescent="0.3">
      <c r="B41" s="583"/>
      <c r="C41" s="584" t="s">
        <v>661</v>
      </c>
      <c r="D41" s="583" t="s">
        <v>140</v>
      </c>
      <c r="E41" s="583">
        <v>14</v>
      </c>
      <c r="F41" s="583">
        <v>0</v>
      </c>
      <c r="G41" s="583">
        <f t="shared" si="0"/>
        <v>0</v>
      </c>
    </row>
    <row r="42" spans="2:7" s="585" customFormat="1" x14ac:dyDescent="0.3">
      <c r="B42" s="583"/>
      <c r="C42" s="584" t="s">
        <v>662</v>
      </c>
      <c r="D42" s="583" t="s">
        <v>663</v>
      </c>
      <c r="E42" s="583">
        <v>62</v>
      </c>
      <c r="F42" s="583">
        <v>0</v>
      </c>
      <c r="G42" s="583">
        <f t="shared" si="0"/>
        <v>0</v>
      </c>
    </row>
    <row r="43" spans="2:7" s="585" customFormat="1" ht="45" x14ac:dyDescent="0.3">
      <c r="B43" s="583"/>
      <c r="C43" s="584" t="s">
        <v>664</v>
      </c>
      <c r="D43" s="583" t="s">
        <v>401</v>
      </c>
      <c r="E43" s="583">
        <v>31</v>
      </c>
      <c r="F43" s="583">
        <v>0</v>
      </c>
      <c r="G43" s="583">
        <f t="shared" si="0"/>
        <v>0</v>
      </c>
    </row>
    <row r="44" spans="2:7" s="585" customFormat="1" ht="30.75" thickBot="1" x14ac:dyDescent="0.35">
      <c r="B44" s="583"/>
      <c r="C44" s="584" t="s">
        <v>665</v>
      </c>
      <c r="D44" s="583" t="s">
        <v>666</v>
      </c>
      <c r="E44" s="583">
        <v>1</v>
      </c>
      <c r="F44" s="583">
        <v>0</v>
      </c>
      <c r="G44" s="583">
        <f t="shared" si="0"/>
        <v>0</v>
      </c>
    </row>
    <row r="45" spans="2:7" ht="15.75" thickBot="1" x14ac:dyDescent="0.35">
      <c r="B45" s="572" t="s">
        <v>603</v>
      </c>
      <c r="C45" s="572"/>
      <c r="D45" s="572"/>
      <c r="E45" s="572"/>
      <c r="F45" s="573"/>
      <c r="G45" s="574">
        <f>SUM(G12:G44)</f>
        <v>0</v>
      </c>
    </row>
    <row r="46" spans="2:7" ht="15.75" thickBot="1" x14ac:dyDescent="0.35"/>
    <row r="47" spans="2:7" ht="19.5" thickBot="1" x14ac:dyDescent="0.35">
      <c r="B47" s="578" t="s">
        <v>667</v>
      </c>
      <c r="C47" s="579"/>
      <c r="D47" s="579"/>
      <c r="E47" s="579"/>
      <c r="F47" s="579"/>
      <c r="G47" s="580"/>
    </row>
    <row r="48" spans="2:7" ht="31.5" x14ac:dyDescent="0.3">
      <c r="B48" s="581" t="s">
        <v>608</v>
      </c>
      <c r="C48" s="581" t="s">
        <v>609</v>
      </c>
      <c r="D48" s="582" t="s">
        <v>610</v>
      </c>
      <c r="E48" s="582"/>
      <c r="F48" s="581" t="s">
        <v>611</v>
      </c>
      <c r="G48" s="581" t="s">
        <v>612</v>
      </c>
    </row>
    <row r="49" spans="2:7" x14ac:dyDescent="0.3">
      <c r="B49" s="586"/>
      <c r="C49" s="584" t="s">
        <v>668</v>
      </c>
      <c r="D49" s="586" t="s">
        <v>399</v>
      </c>
      <c r="E49" s="586">
        <v>1270</v>
      </c>
      <c r="F49" s="586">
        <v>0</v>
      </c>
      <c r="G49" s="586">
        <f t="shared" ref="G49:G59" si="1">F49*E49</f>
        <v>0</v>
      </c>
    </row>
    <row r="50" spans="2:7" ht="30" x14ac:dyDescent="0.3">
      <c r="B50" s="586"/>
      <c r="C50" s="584" t="s">
        <v>669</v>
      </c>
      <c r="D50" s="586" t="s">
        <v>399</v>
      </c>
      <c r="E50" s="586">
        <v>1270</v>
      </c>
      <c r="F50" s="586">
        <v>0</v>
      </c>
      <c r="G50" s="586">
        <f t="shared" si="1"/>
        <v>0</v>
      </c>
    </row>
    <row r="51" spans="2:7" ht="30" x14ac:dyDescent="0.3">
      <c r="B51" s="586"/>
      <c r="C51" s="584" t="s">
        <v>670</v>
      </c>
      <c r="D51" s="586" t="s">
        <v>399</v>
      </c>
      <c r="E51" s="586">
        <v>180</v>
      </c>
      <c r="F51" s="586">
        <v>0</v>
      </c>
      <c r="G51" s="586">
        <f t="shared" si="1"/>
        <v>0</v>
      </c>
    </row>
    <row r="52" spans="2:7" x14ac:dyDescent="0.3">
      <c r="B52" s="586"/>
      <c r="C52" s="584" t="s">
        <v>671</v>
      </c>
      <c r="D52" s="586" t="s">
        <v>399</v>
      </c>
      <c r="E52" s="586">
        <v>1170</v>
      </c>
      <c r="F52" s="586">
        <v>0</v>
      </c>
      <c r="G52" s="586">
        <f t="shared" si="1"/>
        <v>0</v>
      </c>
    </row>
    <row r="53" spans="2:7" x14ac:dyDescent="0.3">
      <c r="B53" s="586"/>
      <c r="C53" s="584" t="s">
        <v>672</v>
      </c>
      <c r="D53" s="586" t="s">
        <v>399</v>
      </c>
      <c r="E53" s="586">
        <v>1170</v>
      </c>
      <c r="F53" s="586">
        <v>0</v>
      </c>
      <c r="G53" s="586">
        <f t="shared" si="1"/>
        <v>0</v>
      </c>
    </row>
    <row r="54" spans="2:7" x14ac:dyDescent="0.3">
      <c r="B54" s="586"/>
      <c r="C54" s="584" t="s">
        <v>673</v>
      </c>
      <c r="D54" s="586" t="s">
        <v>674</v>
      </c>
      <c r="E54" s="586">
        <v>92</v>
      </c>
      <c r="F54" s="586">
        <v>0</v>
      </c>
      <c r="G54" s="586">
        <f t="shared" si="1"/>
        <v>0</v>
      </c>
    </row>
    <row r="55" spans="2:7" x14ac:dyDescent="0.3">
      <c r="B55" s="586"/>
      <c r="C55" s="584" t="s">
        <v>675</v>
      </c>
      <c r="D55" s="586" t="s">
        <v>507</v>
      </c>
      <c r="E55" s="586">
        <v>17</v>
      </c>
      <c r="F55" s="586">
        <v>0</v>
      </c>
      <c r="G55" s="586">
        <f t="shared" si="1"/>
        <v>0</v>
      </c>
    </row>
    <row r="56" spans="2:7" ht="30" x14ac:dyDescent="0.3">
      <c r="B56" s="586"/>
      <c r="C56" s="584" t="s">
        <v>676</v>
      </c>
      <c r="D56" s="586" t="s">
        <v>399</v>
      </c>
      <c r="E56" s="586">
        <v>325</v>
      </c>
      <c r="F56" s="586">
        <v>0</v>
      </c>
      <c r="G56" s="586">
        <f t="shared" si="1"/>
        <v>0</v>
      </c>
    </row>
    <row r="57" spans="2:7" ht="45" x14ac:dyDescent="0.3">
      <c r="B57" s="586"/>
      <c r="C57" s="584" t="s">
        <v>677</v>
      </c>
      <c r="D57" s="586" t="s">
        <v>399</v>
      </c>
      <c r="E57" s="586">
        <v>325</v>
      </c>
      <c r="F57" s="586">
        <v>0</v>
      </c>
      <c r="G57" s="586">
        <f t="shared" si="1"/>
        <v>0</v>
      </c>
    </row>
    <row r="58" spans="2:7" ht="30" x14ac:dyDescent="0.3">
      <c r="B58" s="586"/>
      <c r="C58" s="584" t="s">
        <v>661</v>
      </c>
      <c r="D58" s="586" t="s">
        <v>140</v>
      </c>
      <c r="E58" s="586">
        <v>162</v>
      </c>
      <c r="F58" s="586">
        <v>0</v>
      </c>
      <c r="G58" s="586">
        <f t="shared" si="1"/>
        <v>0</v>
      </c>
    </row>
    <row r="59" spans="2:7" ht="30.75" thickBot="1" x14ac:dyDescent="0.35">
      <c r="B59" s="586"/>
      <c r="C59" s="584" t="s">
        <v>678</v>
      </c>
      <c r="D59" s="586" t="s">
        <v>666</v>
      </c>
      <c r="E59" s="586">
        <v>1</v>
      </c>
      <c r="F59" s="586">
        <v>0</v>
      </c>
      <c r="G59" s="586">
        <f t="shared" si="1"/>
        <v>0</v>
      </c>
    </row>
    <row r="60" spans="2:7" ht="15.75" thickBot="1" x14ac:dyDescent="0.35">
      <c r="B60" s="572" t="s">
        <v>604</v>
      </c>
      <c r="C60" s="572"/>
      <c r="D60" s="572"/>
      <c r="E60" s="572"/>
      <c r="F60" s="573"/>
      <c r="G60" s="574">
        <f>SUM(G49:G59)</f>
        <v>0</v>
      </c>
    </row>
    <row r="61" spans="2:7" ht="15.75" thickBot="1" x14ac:dyDescent="0.35"/>
    <row r="62" spans="2:7" ht="19.5" thickBot="1" x14ac:dyDescent="0.35">
      <c r="B62" s="578" t="s">
        <v>679</v>
      </c>
      <c r="C62" s="579"/>
      <c r="D62" s="579"/>
      <c r="E62" s="579"/>
      <c r="F62" s="580"/>
    </row>
    <row r="63" spans="2:7" ht="31.5" x14ac:dyDescent="0.3">
      <c r="B63" s="581" t="s">
        <v>608</v>
      </c>
      <c r="C63" s="581" t="s">
        <v>609</v>
      </c>
      <c r="D63" s="582" t="s">
        <v>610</v>
      </c>
      <c r="E63" s="582"/>
      <c r="F63" s="581" t="s">
        <v>611</v>
      </c>
      <c r="G63" s="587" t="s">
        <v>612</v>
      </c>
    </row>
    <row r="64" spans="2:7" x14ac:dyDescent="0.3">
      <c r="B64" s="586"/>
      <c r="C64" s="584" t="s">
        <v>680</v>
      </c>
      <c r="D64" s="586" t="s">
        <v>681</v>
      </c>
      <c r="E64" s="586">
        <v>1.2</v>
      </c>
      <c r="F64" s="586">
        <v>0</v>
      </c>
      <c r="G64" s="586">
        <f t="shared" ref="G64:G70" si="2">F64*E64</f>
        <v>0</v>
      </c>
    </row>
    <row r="65" spans="2:7" x14ac:dyDescent="0.3">
      <c r="B65" s="586"/>
      <c r="C65" s="584" t="s">
        <v>682</v>
      </c>
      <c r="D65" s="586" t="s">
        <v>681</v>
      </c>
      <c r="E65" s="586">
        <v>1.2</v>
      </c>
      <c r="F65" s="586">
        <v>0</v>
      </c>
      <c r="G65" s="586">
        <f t="shared" si="2"/>
        <v>0</v>
      </c>
    </row>
    <row r="66" spans="2:7" ht="30" x14ac:dyDescent="0.3">
      <c r="B66" s="586"/>
      <c r="C66" s="584" t="s">
        <v>683</v>
      </c>
      <c r="D66" s="586" t="s">
        <v>681</v>
      </c>
      <c r="E66" s="586">
        <v>1.2</v>
      </c>
      <c r="F66" s="586">
        <v>0</v>
      </c>
      <c r="G66" s="586">
        <f t="shared" si="2"/>
        <v>0</v>
      </c>
    </row>
    <row r="67" spans="2:7" x14ac:dyDescent="0.3">
      <c r="B67" s="586"/>
      <c r="C67" s="584" t="s">
        <v>684</v>
      </c>
      <c r="D67" s="586" t="s">
        <v>663</v>
      </c>
      <c r="E67" s="586">
        <v>62</v>
      </c>
      <c r="F67" s="586">
        <v>0</v>
      </c>
      <c r="G67" s="586">
        <f t="shared" si="2"/>
        <v>0</v>
      </c>
    </row>
    <row r="68" spans="2:7" ht="30" x14ac:dyDescent="0.3">
      <c r="B68" s="586"/>
      <c r="C68" s="584" t="s">
        <v>685</v>
      </c>
      <c r="D68" s="586" t="s">
        <v>674</v>
      </c>
      <c r="E68" s="586">
        <v>1</v>
      </c>
      <c r="F68" s="586">
        <v>0</v>
      </c>
      <c r="G68" s="586">
        <f t="shared" si="2"/>
        <v>0</v>
      </c>
    </row>
    <row r="69" spans="2:7" x14ac:dyDescent="0.3">
      <c r="B69" s="586"/>
      <c r="C69" s="584" t="s">
        <v>686</v>
      </c>
      <c r="D69" s="586" t="s">
        <v>674</v>
      </c>
      <c r="E69" s="586">
        <v>1</v>
      </c>
      <c r="F69" s="586">
        <v>0</v>
      </c>
      <c r="G69" s="586">
        <f t="shared" si="2"/>
        <v>0</v>
      </c>
    </row>
    <row r="70" spans="2:7" ht="15.75" thickBot="1" x14ac:dyDescent="0.35">
      <c r="B70" s="586"/>
      <c r="C70" s="584" t="s">
        <v>687</v>
      </c>
      <c r="D70" s="586" t="s">
        <v>674</v>
      </c>
      <c r="E70" s="586">
        <v>1</v>
      </c>
      <c r="F70" s="586">
        <v>0</v>
      </c>
      <c r="G70" s="588">
        <f t="shared" si="2"/>
        <v>0</v>
      </c>
    </row>
    <row r="71" spans="2:7" ht="15.75" thickBot="1" x14ac:dyDescent="0.35">
      <c r="B71" s="572" t="s">
        <v>605</v>
      </c>
      <c r="C71" s="572"/>
      <c r="D71" s="572"/>
      <c r="E71" s="572"/>
      <c r="F71" s="573"/>
      <c r="G71" s="574">
        <f>SUM(G64:G70)</f>
        <v>0</v>
      </c>
    </row>
  </sheetData>
  <mergeCells count="13">
    <mergeCell ref="B71:F71"/>
    <mergeCell ref="B45:F45"/>
    <mergeCell ref="B47:G47"/>
    <mergeCell ref="D48:E48"/>
    <mergeCell ref="B60:F60"/>
    <mergeCell ref="B62:F62"/>
    <mergeCell ref="D63:E63"/>
    <mergeCell ref="B5:F5"/>
    <mergeCell ref="B6:F6"/>
    <mergeCell ref="B7:F7"/>
    <mergeCell ref="B8:F8"/>
    <mergeCell ref="B10:G10"/>
    <mergeCell ref="D11:E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ht="37.5" customHeight="1" x14ac:dyDescent="0.3"/>
    <row r="2" spans="2:11" ht="7.5" customHeight="1" x14ac:dyDescent="0.3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4" customFormat="1" ht="45" customHeight="1" x14ac:dyDescent="0.3">
      <c r="B3" s="194"/>
      <c r="C3" s="563" t="s">
        <v>214</v>
      </c>
      <c r="D3" s="563"/>
      <c r="E3" s="563"/>
      <c r="F3" s="563"/>
      <c r="G3" s="563"/>
      <c r="H3" s="563"/>
      <c r="I3" s="563"/>
      <c r="J3" s="563"/>
      <c r="K3" s="195"/>
    </row>
    <row r="4" spans="2:11" ht="25.5" customHeight="1" x14ac:dyDescent="0.3">
      <c r="B4" s="196"/>
      <c r="C4" s="564" t="s">
        <v>215</v>
      </c>
      <c r="D4" s="564"/>
      <c r="E4" s="564"/>
      <c r="F4" s="564"/>
      <c r="G4" s="564"/>
      <c r="H4" s="564"/>
      <c r="I4" s="564"/>
      <c r="J4" s="564"/>
      <c r="K4" s="197"/>
    </row>
    <row r="5" spans="2:11" ht="5.25" customHeight="1" x14ac:dyDescent="0.3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ht="15" customHeight="1" x14ac:dyDescent="0.3">
      <c r="B6" s="196"/>
      <c r="C6" s="565" t="s">
        <v>216</v>
      </c>
      <c r="D6" s="565"/>
      <c r="E6" s="565"/>
      <c r="F6" s="565"/>
      <c r="G6" s="565"/>
      <c r="H6" s="565"/>
      <c r="I6" s="565"/>
      <c r="J6" s="565"/>
      <c r="K6" s="197"/>
    </row>
    <row r="7" spans="2:11" ht="15" customHeight="1" x14ac:dyDescent="0.3">
      <c r="B7" s="200"/>
      <c r="C7" s="565" t="s">
        <v>217</v>
      </c>
      <c r="D7" s="565"/>
      <c r="E7" s="565"/>
      <c r="F7" s="565"/>
      <c r="G7" s="565"/>
      <c r="H7" s="565"/>
      <c r="I7" s="565"/>
      <c r="J7" s="565"/>
      <c r="K7" s="197"/>
    </row>
    <row r="8" spans="2:11" ht="12.75" customHeight="1" x14ac:dyDescent="0.3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ht="15" customHeight="1" x14ac:dyDescent="0.3">
      <c r="B9" s="200"/>
      <c r="C9" s="565" t="s">
        <v>218</v>
      </c>
      <c r="D9" s="565"/>
      <c r="E9" s="565"/>
      <c r="F9" s="565"/>
      <c r="G9" s="565"/>
      <c r="H9" s="565"/>
      <c r="I9" s="565"/>
      <c r="J9" s="565"/>
      <c r="K9" s="197"/>
    </row>
    <row r="10" spans="2:11" ht="15" customHeight="1" x14ac:dyDescent="0.3">
      <c r="B10" s="200"/>
      <c r="C10" s="199"/>
      <c r="D10" s="565" t="s">
        <v>219</v>
      </c>
      <c r="E10" s="565"/>
      <c r="F10" s="565"/>
      <c r="G10" s="565"/>
      <c r="H10" s="565"/>
      <c r="I10" s="565"/>
      <c r="J10" s="565"/>
      <c r="K10" s="197"/>
    </row>
    <row r="11" spans="2:11" ht="15" customHeight="1" x14ac:dyDescent="0.3">
      <c r="B11" s="200"/>
      <c r="C11" s="201"/>
      <c r="D11" s="565" t="s">
        <v>220</v>
      </c>
      <c r="E11" s="565"/>
      <c r="F11" s="565"/>
      <c r="G11" s="565"/>
      <c r="H11" s="565"/>
      <c r="I11" s="565"/>
      <c r="J11" s="565"/>
      <c r="K11" s="197"/>
    </row>
    <row r="12" spans="2:11" ht="12.75" customHeight="1" x14ac:dyDescent="0.3">
      <c r="B12" s="200"/>
      <c r="C12" s="201"/>
      <c r="D12" s="201"/>
      <c r="E12" s="201"/>
      <c r="F12" s="201"/>
      <c r="G12" s="201"/>
      <c r="H12" s="201"/>
      <c r="I12" s="201"/>
      <c r="J12" s="201"/>
      <c r="K12" s="197"/>
    </row>
    <row r="13" spans="2:11" ht="15" customHeight="1" x14ac:dyDescent="0.3">
      <c r="B13" s="200"/>
      <c r="C13" s="201"/>
      <c r="D13" s="565" t="s">
        <v>221</v>
      </c>
      <c r="E13" s="565"/>
      <c r="F13" s="565"/>
      <c r="G13" s="565"/>
      <c r="H13" s="565"/>
      <c r="I13" s="565"/>
      <c r="J13" s="565"/>
      <c r="K13" s="197"/>
    </row>
    <row r="14" spans="2:11" ht="15" customHeight="1" x14ac:dyDescent="0.3">
      <c r="B14" s="200"/>
      <c r="C14" s="201"/>
      <c r="D14" s="565" t="s">
        <v>222</v>
      </c>
      <c r="E14" s="565"/>
      <c r="F14" s="565"/>
      <c r="G14" s="565"/>
      <c r="H14" s="565"/>
      <c r="I14" s="565"/>
      <c r="J14" s="565"/>
      <c r="K14" s="197"/>
    </row>
    <row r="15" spans="2:11" ht="15" customHeight="1" x14ac:dyDescent="0.3">
      <c r="B15" s="200"/>
      <c r="C15" s="201"/>
      <c r="D15" s="565" t="s">
        <v>223</v>
      </c>
      <c r="E15" s="565"/>
      <c r="F15" s="565"/>
      <c r="G15" s="565"/>
      <c r="H15" s="565"/>
      <c r="I15" s="565"/>
      <c r="J15" s="565"/>
      <c r="K15" s="197"/>
    </row>
    <row r="16" spans="2:11" ht="15" customHeight="1" x14ac:dyDescent="0.3">
      <c r="B16" s="200"/>
      <c r="C16" s="201"/>
      <c r="D16" s="201"/>
      <c r="E16" s="202" t="s">
        <v>76</v>
      </c>
      <c r="F16" s="565" t="s">
        <v>224</v>
      </c>
      <c r="G16" s="565"/>
      <c r="H16" s="565"/>
      <c r="I16" s="565"/>
      <c r="J16" s="565"/>
      <c r="K16" s="197"/>
    </row>
    <row r="17" spans="2:11" ht="15" customHeight="1" x14ac:dyDescent="0.3">
      <c r="B17" s="200"/>
      <c r="C17" s="201"/>
      <c r="D17" s="201"/>
      <c r="E17" s="202" t="s">
        <v>225</v>
      </c>
      <c r="F17" s="565" t="s">
        <v>226</v>
      </c>
      <c r="G17" s="565"/>
      <c r="H17" s="565"/>
      <c r="I17" s="565"/>
      <c r="J17" s="565"/>
      <c r="K17" s="197"/>
    </row>
    <row r="18" spans="2:11" ht="15" customHeight="1" x14ac:dyDescent="0.3">
      <c r="B18" s="200"/>
      <c r="C18" s="201"/>
      <c r="D18" s="201"/>
      <c r="E18" s="202" t="s">
        <v>227</v>
      </c>
      <c r="F18" s="565" t="s">
        <v>228</v>
      </c>
      <c r="G18" s="565"/>
      <c r="H18" s="565"/>
      <c r="I18" s="565"/>
      <c r="J18" s="565"/>
      <c r="K18" s="197"/>
    </row>
    <row r="19" spans="2:11" ht="15" customHeight="1" x14ac:dyDescent="0.3">
      <c r="B19" s="200"/>
      <c r="C19" s="201"/>
      <c r="D19" s="201"/>
      <c r="E19" s="202" t="s">
        <v>229</v>
      </c>
      <c r="F19" s="565" t="s">
        <v>230</v>
      </c>
      <c r="G19" s="565"/>
      <c r="H19" s="565"/>
      <c r="I19" s="565"/>
      <c r="J19" s="565"/>
      <c r="K19" s="197"/>
    </row>
    <row r="20" spans="2:11" ht="15" customHeight="1" x14ac:dyDescent="0.3">
      <c r="B20" s="200"/>
      <c r="C20" s="201"/>
      <c r="D20" s="201"/>
      <c r="E20" s="202" t="s">
        <v>231</v>
      </c>
      <c r="F20" s="565" t="s">
        <v>232</v>
      </c>
      <c r="G20" s="565"/>
      <c r="H20" s="565"/>
      <c r="I20" s="565"/>
      <c r="J20" s="565"/>
      <c r="K20" s="197"/>
    </row>
    <row r="21" spans="2:11" ht="15" customHeight="1" x14ac:dyDescent="0.3">
      <c r="B21" s="200"/>
      <c r="C21" s="201"/>
      <c r="D21" s="201"/>
      <c r="E21" s="202" t="s">
        <v>233</v>
      </c>
      <c r="F21" s="565" t="s">
        <v>234</v>
      </c>
      <c r="G21" s="565"/>
      <c r="H21" s="565"/>
      <c r="I21" s="565"/>
      <c r="J21" s="565"/>
      <c r="K21" s="197"/>
    </row>
    <row r="22" spans="2:11" ht="12.75" customHeight="1" x14ac:dyDescent="0.3">
      <c r="B22" s="200"/>
      <c r="C22" s="201"/>
      <c r="D22" s="201"/>
      <c r="E22" s="201"/>
      <c r="F22" s="201"/>
      <c r="G22" s="201"/>
      <c r="H22" s="201"/>
      <c r="I22" s="201"/>
      <c r="J22" s="201"/>
      <c r="K22" s="197"/>
    </row>
    <row r="23" spans="2:11" ht="15" customHeight="1" x14ac:dyDescent="0.3">
      <c r="B23" s="200"/>
      <c r="C23" s="565" t="s">
        <v>235</v>
      </c>
      <c r="D23" s="565"/>
      <c r="E23" s="565"/>
      <c r="F23" s="565"/>
      <c r="G23" s="565"/>
      <c r="H23" s="565"/>
      <c r="I23" s="565"/>
      <c r="J23" s="565"/>
      <c r="K23" s="197"/>
    </row>
    <row r="24" spans="2:11" ht="15" customHeight="1" x14ac:dyDescent="0.3">
      <c r="B24" s="200"/>
      <c r="C24" s="565" t="s">
        <v>236</v>
      </c>
      <c r="D24" s="565"/>
      <c r="E24" s="565"/>
      <c r="F24" s="565"/>
      <c r="G24" s="565"/>
      <c r="H24" s="565"/>
      <c r="I24" s="565"/>
      <c r="J24" s="565"/>
      <c r="K24" s="197"/>
    </row>
    <row r="25" spans="2:11" ht="15" customHeight="1" x14ac:dyDescent="0.3">
      <c r="B25" s="200"/>
      <c r="C25" s="199"/>
      <c r="D25" s="565" t="s">
        <v>237</v>
      </c>
      <c r="E25" s="565"/>
      <c r="F25" s="565"/>
      <c r="G25" s="565"/>
      <c r="H25" s="565"/>
      <c r="I25" s="565"/>
      <c r="J25" s="565"/>
      <c r="K25" s="197"/>
    </row>
    <row r="26" spans="2:11" ht="15" customHeight="1" x14ac:dyDescent="0.3">
      <c r="B26" s="200"/>
      <c r="C26" s="201"/>
      <c r="D26" s="565" t="s">
        <v>238</v>
      </c>
      <c r="E26" s="565"/>
      <c r="F26" s="565"/>
      <c r="G26" s="565"/>
      <c r="H26" s="565"/>
      <c r="I26" s="565"/>
      <c r="J26" s="565"/>
      <c r="K26" s="197"/>
    </row>
    <row r="27" spans="2:11" ht="12.75" customHeight="1" x14ac:dyDescent="0.3">
      <c r="B27" s="200"/>
      <c r="C27" s="201"/>
      <c r="D27" s="201"/>
      <c r="E27" s="201"/>
      <c r="F27" s="201"/>
      <c r="G27" s="201"/>
      <c r="H27" s="201"/>
      <c r="I27" s="201"/>
      <c r="J27" s="201"/>
      <c r="K27" s="197"/>
    </row>
    <row r="28" spans="2:11" ht="15" customHeight="1" x14ac:dyDescent="0.3">
      <c r="B28" s="200"/>
      <c r="C28" s="201"/>
      <c r="D28" s="565" t="s">
        <v>239</v>
      </c>
      <c r="E28" s="565"/>
      <c r="F28" s="565"/>
      <c r="G28" s="565"/>
      <c r="H28" s="565"/>
      <c r="I28" s="565"/>
      <c r="J28" s="565"/>
      <c r="K28" s="197"/>
    </row>
    <row r="29" spans="2:11" ht="15" customHeight="1" x14ac:dyDescent="0.3">
      <c r="B29" s="200"/>
      <c r="C29" s="201"/>
      <c r="D29" s="565" t="s">
        <v>240</v>
      </c>
      <c r="E29" s="565"/>
      <c r="F29" s="565"/>
      <c r="G29" s="565"/>
      <c r="H29" s="565"/>
      <c r="I29" s="565"/>
      <c r="J29" s="565"/>
      <c r="K29" s="197"/>
    </row>
    <row r="30" spans="2:11" ht="12.75" customHeight="1" x14ac:dyDescent="0.3">
      <c r="B30" s="200"/>
      <c r="C30" s="201"/>
      <c r="D30" s="201"/>
      <c r="E30" s="201"/>
      <c r="F30" s="201"/>
      <c r="G30" s="201"/>
      <c r="H30" s="201"/>
      <c r="I30" s="201"/>
      <c r="J30" s="201"/>
      <c r="K30" s="197"/>
    </row>
    <row r="31" spans="2:11" ht="15" customHeight="1" x14ac:dyDescent="0.3">
      <c r="B31" s="200"/>
      <c r="C31" s="201"/>
      <c r="D31" s="565" t="s">
        <v>241</v>
      </c>
      <c r="E31" s="565"/>
      <c r="F31" s="565"/>
      <c r="G31" s="565"/>
      <c r="H31" s="565"/>
      <c r="I31" s="565"/>
      <c r="J31" s="565"/>
      <c r="K31" s="197"/>
    </row>
    <row r="32" spans="2:11" ht="15" customHeight="1" x14ac:dyDescent="0.3">
      <c r="B32" s="200"/>
      <c r="C32" s="201"/>
      <c r="D32" s="565" t="s">
        <v>242</v>
      </c>
      <c r="E32" s="565"/>
      <c r="F32" s="565"/>
      <c r="G32" s="565"/>
      <c r="H32" s="565"/>
      <c r="I32" s="565"/>
      <c r="J32" s="565"/>
      <c r="K32" s="197"/>
    </row>
    <row r="33" spans="2:11" ht="15" customHeight="1" x14ac:dyDescent="0.3">
      <c r="B33" s="200"/>
      <c r="C33" s="201"/>
      <c r="D33" s="565" t="s">
        <v>243</v>
      </c>
      <c r="E33" s="565"/>
      <c r="F33" s="565"/>
      <c r="G33" s="565"/>
      <c r="H33" s="565"/>
      <c r="I33" s="565"/>
      <c r="J33" s="565"/>
      <c r="K33" s="197"/>
    </row>
    <row r="34" spans="2:11" ht="15" customHeight="1" x14ac:dyDescent="0.3">
      <c r="B34" s="200"/>
      <c r="C34" s="201"/>
      <c r="D34" s="199"/>
      <c r="E34" s="203" t="s">
        <v>102</v>
      </c>
      <c r="F34" s="199"/>
      <c r="G34" s="565" t="s">
        <v>244</v>
      </c>
      <c r="H34" s="565"/>
      <c r="I34" s="565"/>
      <c r="J34" s="565"/>
      <c r="K34" s="197"/>
    </row>
    <row r="35" spans="2:11" ht="30.75" customHeight="1" x14ac:dyDescent="0.3">
      <c r="B35" s="200"/>
      <c r="C35" s="201"/>
      <c r="D35" s="199"/>
      <c r="E35" s="203" t="s">
        <v>245</v>
      </c>
      <c r="F35" s="199"/>
      <c r="G35" s="565" t="s">
        <v>246</v>
      </c>
      <c r="H35" s="565"/>
      <c r="I35" s="565"/>
      <c r="J35" s="565"/>
      <c r="K35" s="197"/>
    </row>
    <row r="36" spans="2:11" ht="15" customHeight="1" x14ac:dyDescent="0.3">
      <c r="B36" s="200"/>
      <c r="C36" s="201"/>
      <c r="D36" s="199"/>
      <c r="E36" s="203" t="s">
        <v>50</v>
      </c>
      <c r="F36" s="199"/>
      <c r="G36" s="565" t="s">
        <v>247</v>
      </c>
      <c r="H36" s="565"/>
      <c r="I36" s="565"/>
      <c r="J36" s="565"/>
      <c r="K36" s="197"/>
    </row>
    <row r="37" spans="2:11" ht="15" customHeight="1" x14ac:dyDescent="0.3">
      <c r="B37" s="200"/>
      <c r="C37" s="201"/>
      <c r="D37" s="199"/>
      <c r="E37" s="203" t="s">
        <v>103</v>
      </c>
      <c r="F37" s="199"/>
      <c r="G37" s="565" t="s">
        <v>248</v>
      </c>
      <c r="H37" s="565"/>
      <c r="I37" s="565"/>
      <c r="J37" s="565"/>
      <c r="K37" s="197"/>
    </row>
    <row r="38" spans="2:11" ht="15" customHeight="1" x14ac:dyDescent="0.3">
      <c r="B38" s="200"/>
      <c r="C38" s="201"/>
      <c r="D38" s="199"/>
      <c r="E38" s="203" t="s">
        <v>104</v>
      </c>
      <c r="F38" s="199"/>
      <c r="G38" s="565" t="s">
        <v>249</v>
      </c>
      <c r="H38" s="565"/>
      <c r="I38" s="565"/>
      <c r="J38" s="565"/>
      <c r="K38" s="197"/>
    </row>
    <row r="39" spans="2:11" ht="15" customHeight="1" x14ac:dyDescent="0.3">
      <c r="B39" s="200"/>
      <c r="C39" s="201"/>
      <c r="D39" s="199"/>
      <c r="E39" s="203" t="s">
        <v>105</v>
      </c>
      <c r="F39" s="199"/>
      <c r="G39" s="565" t="s">
        <v>250</v>
      </c>
      <c r="H39" s="565"/>
      <c r="I39" s="565"/>
      <c r="J39" s="565"/>
      <c r="K39" s="197"/>
    </row>
    <row r="40" spans="2:11" ht="15" customHeight="1" x14ac:dyDescent="0.3">
      <c r="B40" s="200"/>
      <c r="C40" s="201"/>
      <c r="D40" s="199"/>
      <c r="E40" s="203" t="s">
        <v>251</v>
      </c>
      <c r="F40" s="199"/>
      <c r="G40" s="565" t="s">
        <v>252</v>
      </c>
      <c r="H40" s="565"/>
      <c r="I40" s="565"/>
      <c r="J40" s="565"/>
      <c r="K40" s="197"/>
    </row>
    <row r="41" spans="2:11" ht="15" customHeight="1" x14ac:dyDescent="0.3">
      <c r="B41" s="200"/>
      <c r="C41" s="201"/>
      <c r="D41" s="199"/>
      <c r="E41" s="203"/>
      <c r="F41" s="199"/>
      <c r="G41" s="565" t="s">
        <v>253</v>
      </c>
      <c r="H41" s="565"/>
      <c r="I41" s="565"/>
      <c r="J41" s="565"/>
      <c r="K41" s="197"/>
    </row>
    <row r="42" spans="2:11" ht="15" customHeight="1" x14ac:dyDescent="0.3">
      <c r="B42" s="200"/>
      <c r="C42" s="201"/>
      <c r="D42" s="199"/>
      <c r="E42" s="203" t="s">
        <v>254</v>
      </c>
      <c r="F42" s="199"/>
      <c r="G42" s="565" t="s">
        <v>255</v>
      </c>
      <c r="H42" s="565"/>
      <c r="I42" s="565"/>
      <c r="J42" s="565"/>
      <c r="K42" s="197"/>
    </row>
    <row r="43" spans="2:11" ht="15" customHeight="1" x14ac:dyDescent="0.3">
      <c r="B43" s="200"/>
      <c r="C43" s="201"/>
      <c r="D43" s="199"/>
      <c r="E43" s="203" t="s">
        <v>107</v>
      </c>
      <c r="F43" s="199"/>
      <c r="G43" s="565" t="s">
        <v>256</v>
      </c>
      <c r="H43" s="565"/>
      <c r="I43" s="565"/>
      <c r="J43" s="565"/>
      <c r="K43" s="197"/>
    </row>
    <row r="44" spans="2:11" ht="12.75" customHeight="1" x14ac:dyDescent="0.3">
      <c r="B44" s="200"/>
      <c r="C44" s="201"/>
      <c r="D44" s="199"/>
      <c r="E44" s="199"/>
      <c r="F44" s="199"/>
      <c r="G44" s="199"/>
      <c r="H44" s="199"/>
      <c r="I44" s="199"/>
      <c r="J44" s="199"/>
      <c r="K44" s="197"/>
    </row>
    <row r="45" spans="2:11" ht="15" customHeight="1" x14ac:dyDescent="0.3">
      <c r="B45" s="200"/>
      <c r="C45" s="201"/>
      <c r="D45" s="565" t="s">
        <v>257</v>
      </c>
      <c r="E45" s="565"/>
      <c r="F45" s="565"/>
      <c r="G45" s="565"/>
      <c r="H45" s="565"/>
      <c r="I45" s="565"/>
      <c r="J45" s="565"/>
      <c r="K45" s="197"/>
    </row>
    <row r="46" spans="2:11" ht="15" customHeight="1" x14ac:dyDescent="0.3">
      <c r="B46" s="200"/>
      <c r="C46" s="201"/>
      <c r="D46" s="201"/>
      <c r="E46" s="565" t="s">
        <v>258</v>
      </c>
      <c r="F46" s="565"/>
      <c r="G46" s="565"/>
      <c r="H46" s="565"/>
      <c r="I46" s="565"/>
      <c r="J46" s="565"/>
      <c r="K46" s="197"/>
    </row>
    <row r="47" spans="2:11" ht="15" customHeight="1" x14ac:dyDescent="0.3">
      <c r="B47" s="200"/>
      <c r="C47" s="201"/>
      <c r="D47" s="201"/>
      <c r="E47" s="565" t="s">
        <v>259</v>
      </c>
      <c r="F47" s="565"/>
      <c r="G47" s="565"/>
      <c r="H47" s="565"/>
      <c r="I47" s="565"/>
      <c r="J47" s="565"/>
      <c r="K47" s="197"/>
    </row>
    <row r="48" spans="2:11" ht="15" customHeight="1" x14ac:dyDescent="0.3">
      <c r="B48" s="200"/>
      <c r="C48" s="201"/>
      <c r="D48" s="201"/>
      <c r="E48" s="565" t="s">
        <v>260</v>
      </c>
      <c r="F48" s="565"/>
      <c r="G48" s="565"/>
      <c r="H48" s="565"/>
      <c r="I48" s="565"/>
      <c r="J48" s="565"/>
      <c r="K48" s="197"/>
    </row>
    <row r="49" spans="2:11" ht="15" customHeight="1" x14ac:dyDescent="0.3">
      <c r="B49" s="200"/>
      <c r="C49" s="201"/>
      <c r="D49" s="565" t="s">
        <v>261</v>
      </c>
      <c r="E49" s="565"/>
      <c r="F49" s="565"/>
      <c r="G49" s="565"/>
      <c r="H49" s="565"/>
      <c r="I49" s="565"/>
      <c r="J49" s="565"/>
      <c r="K49" s="197"/>
    </row>
    <row r="50" spans="2:11" ht="25.5" customHeight="1" x14ac:dyDescent="0.3">
      <c r="B50" s="196"/>
      <c r="C50" s="564" t="s">
        <v>262</v>
      </c>
      <c r="D50" s="564"/>
      <c r="E50" s="564"/>
      <c r="F50" s="564"/>
      <c r="G50" s="564"/>
      <c r="H50" s="564"/>
      <c r="I50" s="564"/>
      <c r="J50" s="564"/>
      <c r="K50" s="197"/>
    </row>
    <row r="51" spans="2:11" ht="5.25" customHeight="1" x14ac:dyDescent="0.3">
      <c r="B51" s="196"/>
      <c r="C51" s="198"/>
      <c r="D51" s="198"/>
      <c r="E51" s="198"/>
      <c r="F51" s="198"/>
      <c r="G51" s="198"/>
      <c r="H51" s="198"/>
      <c r="I51" s="198"/>
      <c r="J51" s="198"/>
      <c r="K51" s="197"/>
    </row>
    <row r="52" spans="2:11" ht="15" customHeight="1" x14ac:dyDescent="0.3">
      <c r="B52" s="196"/>
      <c r="C52" s="565" t="s">
        <v>263</v>
      </c>
      <c r="D52" s="565"/>
      <c r="E52" s="565"/>
      <c r="F52" s="565"/>
      <c r="G52" s="565"/>
      <c r="H52" s="565"/>
      <c r="I52" s="565"/>
      <c r="J52" s="565"/>
      <c r="K52" s="197"/>
    </row>
    <row r="53" spans="2:11" ht="15" customHeight="1" x14ac:dyDescent="0.3">
      <c r="B53" s="196"/>
      <c r="C53" s="565" t="s">
        <v>264</v>
      </c>
      <c r="D53" s="565"/>
      <c r="E53" s="565"/>
      <c r="F53" s="565"/>
      <c r="G53" s="565"/>
      <c r="H53" s="565"/>
      <c r="I53" s="565"/>
      <c r="J53" s="565"/>
      <c r="K53" s="197"/>
    </row>
    <row r="54" spans="2:11" ht="12.75" customHeight="1" x14ac:dyDescent="0.3">
      <c r="B54" s="196"/>
      <c r="C54" s="199"/>
      <c r="D54" s="199"/>
      <c r="E54" s="199"/>
      <c r="F54" s="199"/>
      <c r="G54" s="199"/>
      <c r="H54" s="199"/>
      <c r="I54" s="199"/>
      <c r="J54" s="199"/>
      <c r="K54" s="197"/>
    </row>
    <row r="55" spans="2:11" ht="15" customHeight="1" x14ac:dyDescent="0.3">
      <c r="B55" s="196"/>
      <c r="C55" s="565" t="s">
        <v>265</v>
      </c>
      <c r="D55" s="565"/>
      <c r="E55" s="565"/>
      <c r="F55" s="565"/>
      <c r="G55" s="565"/>
      <c r="H55" s="565"/>
      <c r="I55" s="565"/>
      <c r="J55" s="565"/>
      <c r="K55" s="197"/>
    </row>
    <row r="56" spans="2:11" ht="15" customHeight="1" x14ac:dyDescent="0.3">
      <c r="B56" s="196"/>
      <c r="C56" s="201"/>
      <c r="D56" s="565" t="s">
        <v>266</v>
      </c>
      <c r="E56" s="565"/>
      <c r="F56" s="565"/>
      <c r="G56" s="565"/>
      <c r="H56" s="565"/>
      <c r="I56" s="565"/>
      <c r="J56" s="565"/>
      <c r="K56" s="197"/>
    </row>
    <row r="57" spans="2:11" ht="15" customHeight="1" x14ac:dyDescent="0.3">
      <c r="B57" s="196"/>
      <c r="C57" s="201"/>
      <c r="D57" s="565" t="s">
        <v>267</v>
      </c>
      <c r="E57" s="565"/>
      <c r="F57" s="565"/>
      <c r="G57" s="565"/>
      <c r="H57" s="565"/>
      <c r="I57" s="565"/>
      <c r="J57" s="565"/>
      <c r="K57" s="197"/>
    </row>
    <row r="58" spans="2:11" ht="15" customHeight="1" x14ac:dyDescent="0.3">
      <c r="B58" s="196"/>
      <c r="C58" s="201"/>
      <c r="D58" s="565" t="s">
        <v>268</v>
      </c>
      <c r="E58" s="565"/>
      <c r="F58" s="565"/>
      <c r="G58" s="565"/>
      <c r="H58" s="565"/>
      <c r="I58" s="565"/>
      <c r="J58" s="565"/>
      <c r="K58" s="197"/>
    </row>
    <row r="59" spans="2:11" ht="15" customHeight="1" x14ac:dyDescent="0.3">
      <c r="B59" s="196"/>
      <c r="C59" s="201"/>
      <c r="D59" s="565" t="s">
        <v>269</v>
      </c>
      <c r="E59" s="565"/>
      <c r="F59" s="565"/>
      <c r="G59" s="565"/>
      <c r="H59" s="565"/>
      <c r="I59" s="565"/>
      <c r="J59" s="565"/>
      <c r="K59" s="197"/>
    </row>
    <row r="60" spans="2:11" ht="15" customHeight="1" x14ac:dyDescent="0.3">
      <c r="B60" s="196"/>
      <c r="C60" s="201"/>
      <c r="D60" s="567" t="s">
        <v>270</v>
      </c>
      <c r="E60" s="567"/>
      <c r="F60" s="567"/>
      <c r="G60" s="567"/>
      <c r="H60" s="567"/>
      <c r="I60" s="567"/>
      <c r="J60" s="567"/>
      <c r="K60" s="197"/>
    </row>
    <row r="61" spans="2:11" ht="15" customHeight="1" x14ac:dyDescent="0.3">
      <c r="B61" s="196"/>
      <c r="C61" s="201"/>
      <c r="D61" s="565" t="s">
        <v>271</v>
      </c>
      <c r="E61" s="565"/>
      <c r="F61" s="565"/>
      <c r="G61" s="565"/>
      <c r="H61" s="565"/>
      <c r="I61" s="565"/>
      <c r="J61" s="565"/>
      <c r="K61" s="197"/>
    </row>
    <row r="62" spans="2:11" ht="12.75" customHeight="1" x14ac:dyDescent="0.3">
      <c r="B62" s="196"/>
      <c r="C62" s="201"/>
      <c r="D62" s="201"/>
      <c r="E62" s="204"/>
      <c r="F62" s="201"/>
      <c r="G62" s="201"/>
      <c r="H62" s="201"/>
      <c r="I62" s="201"/>
      <c r="J62" s="201"/>
      <c r="K62" s="197"/>
    </row>
    <row r="63" spans="2:11" ht="15" customHeight="1" x14ac:dyDescent="0.3">
      <c r="B63" s="196"/>
      <c r="C63" s="201"/>
      <c r="D63" s="565" t="s">
        <v>272</v>
      </c>
      <c r="E63" s="565"/>
      <c r="F63" s="565"/>
      <c r="G63" s="565"/>
      <c r="H63" s="565"/>
      <c r="I63" s="565"/>
      <c r="J63" s="565"/>
      <c r="K63" s="197"/>
    </row>
    <row r="64" spans="2:11" ht="15" customHeight="1" x14ac:dyDescent="0.3">
      <c r="B64" s="196"/>
      <c r="C64" s="201"/>
      <c r="D64" s="567" t="s">
        <v>273</v>
      </c>
      <c r="E64" s="567"/>
      <c r="F64" s="567"/>
      <c r="G64" s="567"/>
      <c r="H64" s="567"/>
      <c r="I64" s="567"/>
      <c r="J64" s="567"/>
      <c r="K64" s="197"/>
    </row>
    <row r="65" spans="2:11" ht="15" customHeight="1" x14ac:dyDescent="0.3">
      <c r="B65" s="196"/>
      <c r="C65" s="201"/>
      <c r="D65" s="565" t="s">
        <v>274</v>
      </c>
      <c r="E65" s="565"/>
      <c r="F65" s="565"/>
      <c r="G65" s="565"/>
      <c r="H65" s="565"/>
      <c r="I65" s="565"/>
      <c r="J65" s="565"/>
      <c r="K65" s="197"/>
    </row>
    <row r="66" spans="2:11" ht="15" customHeight="1" x14ac:dyDescent="0.3">
      <c r="B66" s="196"/>
      <c r="C66" s="201"/>
      <c r="D66" s="565" t="s">
        <v>275</v>
      </c>
      <c r="E66" s="565"/>
      <c r="F66" s="565"/>
      <c r="G66" s="565"/>
      <c r="H66" s="565"/>
      <c r="I66" s="565"/>
      <c r="J66" s="565"/>
      <c r="K66" s="197"/>
    </row>
    <row r="67" spans="2:11" ht="15" customHeight="1" x14ac:dyDescent="0.3">
      <c r="B67" s="196"/>
      <c r="C67" s="201"/>
      <c r="D67" s="565" t="s">
        <v>276</v>
      </c>
      <c r="E67" s="565"/>
      <c r="F67" s="565"/>
      <c r="G67" s="565"/>
      <c r="H67" s="565"/>
      <c r="I67" s="565"/>
      <c r="J67" s="565"/>
      <c r="K67" s="197"/>
    </row>
    <row r="68" spans="2:11" ht="15" customHeight="1" x14ac:dyDescent="0.3">
      <c r="B68" s="196"/>
      <c r="C68" s="201"/>
      <c r="D68" s="565" t="s">
        <v>277</v>
      </c>
      <c r="E68" s="565"/>
      <c r="F68" s="565"/>
      <c r="G68" s="565"/>
      <c r="H68" s="565"/>
      <c r="I68" s="565"/>
      <c r="J68" s="565"/>
      <c r="K68" s="197"/>
    </row>
    <row r="69" spans="2:11" ht="12.75" customHeight="1" x14ac:dyDescent="0.3">
      <c r="B69" s="205"/>
      <c r="C69" s="206"/>
      <c r="D69" s="206"/>
      <c r="E69" s="206"/>
      <c r="F69" s="206"/>
      <c r="G69" s="206"/>
      <c r="H69" s="206"/>
      <c r="I69" s="206"/>
      <c r="J69" s="206"/>
      <c r="K69" s="207"/>
    </row>
    <row r="70" spans="2:11" ht="18.75" customHeight="1" x14ac:dyDescent="0.3">
      <c r="B70" s="208"/>
      <c r="C70" s="208"/>
      <c r="D70" s="208"/>
      <c r="E70" s="208"/>
      <c r="F70" s="208"/>
      <c r="G70" s="208"/>
      <c r="H70" s="208"/>
      <c r="I70" s="208"/>
      <c r="J70" s="208"/>
      <c r="K70" s="209"/>
    </row>
    <row r="71" spans="2:11" ht="18.75" customHeight="1" x14ac:dyDescent="0.3">
      <c r="B71" s="209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2:11" ht="7.5" customHeight="1" x14ac:dyDescent="0.3">
      <c r="B72" s="210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ht="45" customHeight="1" x14ac:dyDescent="0.3">
      <c r="B73" s="213"/>
      <c r="C73" s="568" t="s">
        <v>87</v>
      </c>
      <c r="D73" s="568"/>
      <c r="E73" s="568"/>
      <c r="F73" s="568"/>
      <c r="G73" s="568"/>
      <c r="H73" s="568"/>
      <c r="I73" s="568"/>
      <c r="J73" s="568"/>
      <c r="K73" s="214"/>
    </row>
    <row r="74" spans="2:11" ht="17.25" customHeight="1" x14ac:dyDescent="0.3">
      <c r="B74" s="213"/>
      <c r="C74" s="215" t="s">
        <v>278</v>
      </c>
      <c r="D74" s="215"/>
      <c r="E74" s="215"/>
      <c r="F74" s="215" t="s">
        <v>279</v>
      </c>
      <c r="G74" s="216"/>
      <c r="H74" s="215" t="s">
        <v>103</v>
      </c>
      <c r="I74" s="215" t="s">
        <v>54</v>
      </c>
      <c r="J74" s="215" t="s">
        <v>280</v>
      </c>
      <c r="K74" s="214"/>
    </row>
    <row r="75" spans="2:11" ht="17.25" customHeight="1" x14ac:dyDescent="0.3">
      <c r="B75" s="213"/>
      <c r="C75" s="217" t="s">
        <v>281</v>
      </c>
      <c r="D75" s="217"/>
      <c r="E75" s="217"/>
      <c r="F75" s="218" t="s">
        <v>282</v>
      </c>
      <c r="G75" s="219"/>
      <c r="H75" s="217"/>
      <c r="I75" s="217"/>
      <c r="J75" s="217" t="s">
        <v>283</v>
      </c>
      <c r="K75" s="214"/>
    </row>
    <row r="76" spans="2:11" ht="5.25" customHeight="1" x14ac:dyDescent="0.3">
      <c r="B76" s="213"/>
      <c r="C76" s="220"/>
      <c r="D76" s="220"/>
      <c r="E76" s="220"/>
      <c r="F76" s="220"/>
      <c r="G76" s="221"/>
      <c r="H76" s="220"/>
      <c r="I76" s="220"/>
      <c r="J76" s="220"/>
      <c r="K76" s="214"/>
    </row>
    <row r="77" spans="2:11" ht="15" customHeight="1" x14ac:dyDescent="0.3">
      <c r="B77" s="213"/>
      <c r="C77" s="203" t="s">
        <v>50</v>
      </c>
      <c r="D77" s="220"/>
      <c r="E77" s="220"/>
      <c r="F77" s="222" t="s">
        <v>284</v>
      </c>
      <c r="G77" s="221"/>
      <c r="H77" s="203" t="s">
        <v>285</v>
      </c>
      <c r="I77" s="203" t="s">
        <v>286</v>
      </c>
      <c r="J77" s="203">
        <v>20</v>
      </c>
      <c r="K77" s="214"/>
    </row>
    <row r="78" spans="2:11" ht="15" customHeight="1" x14ac:dyDescent="0.3">
      <c r="B78" s="213"/>
      <c r="C78" s="203" t="s">
        <v>287</v>
      </c>
      <c r="D78" s="203"/>
      <c r="E78" s="203"/>
      <c r="F78" s="222" t="s">
        <v>284</v>
      </c>
      <c r="G78" s="221"/>
      <c r="H78" s="203" t="s">
        <v>288</v>
      </c>
      <c r="I78" s="203" t="s">
        <v>286</v>
      </c>
      <c r="J78" s="203">
        <v>120</v>
      </c>
      <c r="K78" s="214"/>
    </row>
    <row r="79" spans="2:11" ht="15" customHeight="1" x14ac:dyDescent="0.3">
      <c r="B79" s="223"/>
      <c r="C79" s="203" t="s">
        <v>289</v>
      </c>
      <c r="D79" s="203"/>
      <c r="E79" s="203"/>
      <c r="F79" s="222" t="s">
        <v>290</v>
      </c>
      <c r="G79" s="221"/>
      <c r="H79" s="203" t="s">
        <v>291</v>
      </c>
      <c r="I79" s="203" t="s">
        <v>286</v>
      </c>
      <c r="J79" s="203">
        <v>50</v>
      </c>
      <c r="K79" s="214"/>
    </row>
    <row r="80" spans="2:11" ht="15" customHeight="1" x14ac:dyDescent="0.3">
      <c r="B80" s="223"/>
      <c r="C80" s="203" t="s">
        <v>292</v>
      </c>
      <c r="D80" s="203"/>
      <c r="E80" s="203"/>
      <c r="F80" s="222" t="s">
        <v>284</v>
      </c>
      <c r="G80" s="221"/>
      <c r="H80" s="203" t="s">
        <v>293</v>
      </c>
      <c r="I80" s="203" t="s">
        <v>294</v>
      </c>
      <c r="J80" s="203"/>
      <c r="K80" s="214"/>
    </row>
    <row r="81" spans="2:11" ht="15" customHeight="1" x14ac:dyDescent="0.3">
      <c r="B81" s="223"/>
      <c r="C81" s="224" t="s">
        <v>295</v>
      </c>
      <c r="D81" s="224"/>
      <c r="E81" s="224"/>
      <c r="F81" s="225" t="s">
        <v>290</v>
      </c>
      <c r="G81" s="224"/>
      <c r="H81" s="224" t="s">
        <v>296</v>
      </c>
      <c r="I81" s="224" t="s">
        <v>286</v>
      </c>
      <c r="J81" s="224">
        <v>15</v>
      </c>
      <c r="K81" s="214"/>
    </row>
    <row r="82" spans="2:11" ht="15" customHeight="1" x14ac:dyDescent="0.3">
      <c r="B82" s="223"/>
      <c r="C82" s="224" t="s">
        <v>297</v>
      </c>
      <c r="D82" s="224"/>
      <c r="E82" s="224"/>
      <c r="F82" s="225" t="s">
        <v>290</v>
      </c>
      <c r="G82" s="224"/>
      <c r="H82" s="224" t="s">
        <v>298</v>
      </c>
      <c r="I82" s="224" t="s">
        <v>286</v>
      </c>
      <c r="J82" s="224">
        <v>15</v>
      </c>
      <c r="K82" s="214"/>
    </row>
    <row r="83" spans="2:11" ht="15" customHeight="1" x14ac:dyDescent="0.3">
      <c r="B83" s="223"/>
      <c r="C83" s="224" t="s">
        <v>299</v>
      </c>
      <c r="D83" s="224"/>
      <c r="E83" s="224"/>
      <c r="F83" s="225" t="s">
        <v>290</v>
      </c>
      <c r="G83" s="224"/>
      <c r="H83" s="224" t="s">
        <v>300</v>
      </c>
      <c r="I83" s="224" t="s">
        <v>286</v>
      </c>
      <c r="J83" s="224">
        <v>20</v>
      </c>
      <c r="K83" s="214"/>
    </row>
    <row r="84" spans="2:11" ht="15" customHeight="1" x14ac:dyDescent="0.3">
      <c r="B84" s="223"/>
      <c r="C84" s="224" t="s">
        <v>301</v>
      </c>
      <c r="D84" s="224"/>
      <c r="E84" s="224"/>
      <c r="F84" s="225" t="s">
        <v>290</v>
      </c>
      <c r="G84" s="224"/>
      <c r="H84" s="224" t="s">
        <v>302</v>
      </c>
      <c r="I84" s="224" t="s">
        <v>286</v>
      </c>
      <c r="J84" s="224">
        <v>20</v>
      </c>
      <c r="K84" s="214"/>
    </row>
    <row r="85" spans="2:11" ht="15" customHeight="1" x14ac:dyDescent="0.3">
      <c r="B85" s="223"/>
      <c r="C85" s="203" t="s">
        <v>303</v>
      </c>
      <c r="D85" s="203"/>
      <c r="E85" s="203"/>
      <c r="F85" s="222" t="s">
        <v>290</v>
      </c>
      <c r="G85" s="221"/>
      <c r="H85" s="203" t="s">
        <v>304</v>
      </c>
      <c r="I85" s="203" t="s">
        <v>286</v>
      </c>
      <c r="J85" s="203">
        <v>50</v>
      </c>
      <c r="K85" s="214"/>
    </row>
    <row r="86" spans="2:11" ht="15" customHeight="1" x14ac:dyDescent="0.3">
      <c r="B86" s="223"/>
      <c r="C86" s="203" t="s">
        <v>305</v>
      </c>
      <c r="D86" s="203"/>
      <c r="E86" s="203"/>
      <c r="F86" s="222" t="s">
        <v>290</v>
      </c>
      <c r="G86" s="221"/>
      <c r="H86" s="203" t="s">
        <v>306</v>
      </c>
      <c r="I86" s="203" t="s">
        <v>286</v>
      </c>
      <c r="J86" s="203">
        <v>20</v>
      </c>
      <c r="K86" s="214"/>
    </row>
    <row r="87" spans="2:11" ht="15" customHeight="1" x14ac:dyDescent="0.3">
      <c r="B87" s="223"/>
      <c r="C87" s="203" t="s">
        <v>307</v>
      </c>
      <c r="D87" s="203"/>
      <c r="E87" s="203"/>
      <c r="F87" s="222" t="s">
        <v>290</v>
      </c>
      <c r="G87" s="221"/>
      <c r="H87" s="203" t="s">
        <v>308</v>
      </c>
      <c r="I87" s="203" t="s">
        <v>286</v>
      </c>
      <c r="J87" s="203">
        <v>20</v>
      </c>
      <c r="K87" s="214"/>
    </row>
    <row r="88" spans="2:11" ht="15" customHeight="1" x14ac:dyDescent="0.3">
      <c r="B88" s="223"/>
      <c r="C88" s="203" t="s">
        <v>309</v>
      </c>
      <c r="D88" s="203"/>
      <c r="E88" s="203"/>
      <c r="F88" s="222" t="s">
        <v>290</v>
      </c>
      <c r="G88" s="221"/>
      <c r="H88" s="203" t="s">
        <v>310</v>
      </c>
      <c r="I88" s="203" t="s">
        <v>286</v>
      </c>
      <c r="J88" s="203">
        <v>50</v>
      </c>
      <c r="K88" s="214"/>
    </row>
    <row r="89" spans="2:11" ht="15" customHeight="1" x14ac:dyDescent="0.3">
      <c r="B89" s="223"/>
      <c r="C89" s="203" t="s">
        <v>311</v>
      </c>
      <c r="D89" s="203"/>
      <c r="E89" s="203"/>
      <c r="F89" s="222" t="s">
        <v>290</v>
      </c>
      <c r="G89" s="221"/>
      <c r="H89" s="203" t="s">
        <v>311</v>
      </c>
      <c r="I89" s="203" t="s">
        <v>286</v>
      </c>
      <c r="J89" s="203">
        <v>50</v>
      </c>
      <c r="K89" s="214"/>
    </row>
    <row r="90" spans="2:11" ht="15" customHeight="1" x14ac:dyDescent="0.3">
      <c r="B90" s="223"/>
      <c r="C90" s="203" t="s">
        <v>108</v>
      </c>
      <c r="D90" s="203"/>
      <c r="E90" s="203"/>
      <c r="F90" s="222" t="s">
        <v>290</v>
      </c>
      <c r="G90" s="221"/>
      <c r="H90" s="203" t="s">
        <v>312</v>
      </c>
      <c r="I90" s="203" t="s">
        <v>286</v>
      </c>
      <c r="J90" s="203">
        <v>255</v>
      </c>
      <c r="K90" s="214"/>
    </row>
    <row r="91" spans="2:11" ht="15" customHeight="1" x14ac:dyDescent="0.3">
      <c r="B91" s="223"/>
      <c r="C91" s="203" t="s">
        <v>313</v>
      </c>
      <c r="D91" s="203"/>
      <c r="E91" s="203"/>
      <c r="F91" s="222" t="s">
        <v>284</v>
      </c>
      <c r="G91" s="221"/>
      <c r="H91" s="203" t="s">
        <v>314</v>
      </c>
      <c r="I91" s="203" t="s">
        <v>315</v>
      </c>
      <c r="J91" s="203"/>
      <c r="K91" s="214"/>
    </row>
    <row r="92" spans="2:11" ht="15" customHeight="1" x14ac:dyDescent="0.3">
      <c r="B92" s="223"/>
      <c r="C92" s="203" t="s">
        <v>316</v>
      </c>
      <c r="D92" s="203"/>
      <c r="E92" s="203"/>
      <c r="F92" s="222" t="s">
        <v>284</v>
      </c>
      <c r="G92" s="221"/>
      <c r="H92" s="203" t="s">
        <v>317</v>
      </c>
      <c r="I92" s="203" t="s">
        <v>318</v>
      </c>
      <c r="J92" s="203"/>
      <c r="K92" s="214"/>
    </row>
    <row r="93" spans="2:11" ht="15" customHeight="1" x14ac:dyDescent="0.3">
      <c r="B93" s="223"/>
      <c r="C93" s="203" t="s">
        <v>319</v>
      </c>
      <c r="D93" s="203"/>
      <c r="E93" s="203"/>
      <c r="F93" s="222" t="s">
        <v>284</v>
      </c>
      <c r="G93" s="221"/>
      <c r="H93" s="203" t="s">
        <v>319</v>
      </c>
      <c r="I93" s="203" t="s">
        <v>318</v>
      </c>
      <c r="J93" s="203"/>
      <c r="K93" s="214"/>
    </row>
    <row r="94" spans="2:11" ht="15" customHeight="1" x14ac:dyDescent="0.3">
      <c r="B94" s="223"/>
      <c r="C94" s="203" t="s">
        <v>35</v>
      </c>
      <c r="D94" s="203"/>
      <c r="E94" s="203"/>
      <c r="F94" s="222" t="s">
        <v>284</v>
      </c>
      <c r="G94" s="221"/>
      <c r="H94" s="203" t="s">
        <v>320</v>
      </c>
      <c r="I94" s="203" t="s">
        <v>318</v>
      </c>
      <c r="J94" s="203"/>
      <c r="K94" s="214"/>
    </row>
    <row r="95" spans="2:11" ht="15" customHeight="1" x14ac:dyDescent="0.3">
      <c r="B95" s="223"/>
      <c r="C95" s="203" t="s">
        <v>45</v>
      </c>
      <c r="D95" s="203"/>
      <c r="E95" s="203"/>
      <c r="F95" s="222" t="s">
        <v>284</v>
      </c>
      <c r="G95" s="221"/>
      <c r="H95" s="203" t="s">
        <v>321</v>
      </c>
      <c r="I95" s="203" t="s">
        <v>318</v>
      </c>
      <c r="J95" s="203"/>
      <c r="K95" s="214"/>
    </row>
    <row r="96" spans="2:11" ht="15" customHeight="1" x14ac:dyDescent="0.3">
      <c r="B96" s="226"/>
      <c r="C96" s="227"/>
      <c r="D96" s="227"/>
      <c r="E96" s="227"/>
      <c r="F96" s="227"/>
      <c r="G96" s="227"/>
      <c r="H96" s="227"/>
      <c r="I96" s="227"/>
      <c r="J96" s="227"/>
      <c r="K96" s="228"/>
    </row>
    <row r="97" spans="2:11" ht="18.75" customHeight="1" x14ac:dyDescent="0.3">
      <c r="B97" s="229"/>
      <c r="C97" s="230"/>
      <c r="D97" s="230"/>
      <c r="E97" s="230"/>
      <c r="F97" s="230"/>
      <c r="G97" s="230"/>
      <c r="H97" s="230"/>
      <c r="I97" s="230"/>
      <c r="J97" s="230"/>
      <c r="K97" s="229"/>
    </row>
    <row r="98" spans="2:11" ht="18.75" customHeight="1" x14ac:dyDescent="0.3">
      <c r="B98" s="209"/>
      <c r="C98" s="209"/>
      <c r="D98" s="209"/>
      <c r="E98" s="209"/>
      <c r="F98" s="209"/>
      <c r="G98" s="209"/>
      <c r="H98" s="209"/>
      <c r="I98" s="209"/>
      <c r="J98" s="209"/>
      <c r="K98" s="209"/>
    </row>
    <row r="99" spans="2:11" ht="7.5" customHeight="1" x14ac:dyDescent="0.3">
      <c r="B99" s="210"/>
      <c r="C99" s="211"/>
      <c r="D99" s="211"/>
      <c r="E99" s="211"/>
      <c r="F99" s="211"/>
      <c r="G99" s="211"/>
      <c r="H99" s="211"/>
      <c r="I99" s="211"/>
      <c r="J99" s="211"/>
      <c r="K99" s="212"/>
    </row>
    <row r="100" spans="2:11" ht="45" customHeight="1" x14ac:dyDescent="0.3">
      <c r="B100" s="213"/>
      <c r="C100" s="568" t="s">
        <v>322</v>
      </c>
      <c r="D100" s="568"/>
      <c r="E100" s="568"/>
      <c r="F100" s="568"/>
      <c r="G100" s="568"/>
      <c r="H100" s="568"/>
      <c r="I100" s="568"/>
      <c r="J100" s="568"/>
      <c r="K100" s="214"/>
    </row>
    <row r="101" spans="2:11" ht="17.25" customHeight="1" x14ac:dyDescent="0.3">
      <c r="B101" s="213"/>
      <c r="C101" s="215" t="s">
        <v>278</v>
      </c>
      <c r="D101" s="215"/>
      <c r="E101" s="215"/>
      <c r="F101" s="215" t="s">
        <v>279</v>
      </c>
      <c r="G101" s="216"/>
      <c r="H101" s="215" t="s">
        <v>103</v>
      </c>
      <c r="I101" s="215" t="s">
        <v>54</v>
      </c>
      <c r="J101" s="215" t="s">
        <v>280</v>
      </c>
      <c r="K101" s="214"/>
    </row>
    <row r="102" spans="2:11" ht="17.25" customHeight="1" x14ac:dyDescent="0.3">
      <c r="B102" s="213"/>
      <c r="C102" s="217" t="s">
        <v>281</v>
      </c>
      <c r="D102" s="217"/>
      <c r="E102" s="217"/>
      <c r="F102" s="218" t="s">
        <v>282</v>
      </c>
      <c r="G102" s="219"/>
      <c r="H102" s="217"/>
      <c r="I102" s="217"/>
      <c r="J102" s="217" t="s">
        <v>283</v>
      </c>
      <c r="K102" s="214"/>
    </row>
    <row r="103" spans="2:11" ht="5.25" customHeight="1" x14ac:dyDescent="0.3">
      <c r="B103" s="213"/>
      <c r="C103" s="215"/>
      <c r="D103" s="215"/>
      <c r="E103" s="215"/>
      <c r="F103" s="215"/>
      <c r="G103" s="231"/>
      <c r="H103" s="215"/>
      <c r="I103" s="215"/>
      <c r="J103" s="215"/>
      <c r="K103" s="214"/>
    </row>
    <row r="104" spans="2:11" ht="15" customHeight="1" x14ac:dyDescent="0.3">
      <c r="B104" s="213"/>
      <c r="C104" s="203" t="s">
        <v>50</v>
      </c>
      <c r="D104" s="220"/>
      <c r="E104" s="220"/>
      <c r="F104" s="222" t="s">
        <v>284</v>
      </c>
      <c r="G104" s="231"/>
      <c r="H104" s="203" t="s">
        <v>323</v>
      </c>
      <c r="I104" s="203" t="s">
        <v>286</v>
      </c>
      <c r="J104" s="203">
        <v>20</v>
      </c>
      <c r="K104" s="214"/>
    </row>
    <row r="105" spans="2:11" ht="15" customHeight="1" x14ac:dyDescent="0.3">
      <c r="B105" s="213"/>
      <c r="C105" s="203" t="s">
        <v>287</v>
      </c>
      <c r="D105" s="203"/>
      <c r="E105" s="203"/>
      <c r="F105" s="222" t="s">
        <v>284</v>
      </c>
      <c r="G105" s="203"/>
      <c r="H105" s="203" t="s">
        <v>323</v>
      </c>
      <c r="I105" s="203" t="s">
        <v>286</v>
      </c>
      <c r="J105" s="203">
        <v>120</v>
      </c>
      <c r="K105" s="214"/>
    </row>
    <row r="106" spans="2:11" ht="15" customHeight="1" x14ac:dyDescent="0.3">
      <c r="B106" s="223"/>
      <c r="C106" s="203" t="s">
        <v>289</v>
      </c>
      <c r="D106" s="203"/>
      <c r="E106" s="203"/>
      <c r="F106" s="222" t="s">
        <v>290</v>
      </c>
      <c r="G106" s="203"/>
      <c r="H106" s="203" t="s">
        <v>323</v>
      </c>
      <c r="I106" s="203" t="s">
        <v>286</v>
      </c>
      <c r="J106" s="203">
        <v>50</v>
      </c>
      <c r="K106" s="214"/>
    </row>
    <row r="107" spans="2:11" ht="15" customHeight="1" x14ac:dyDescent="0.3">
      <c r="B107" s="223"/>
      <c r="C107" s="203" t="s">
        <v>292</v>
      </c>
      <c r="D107" s="203"/>
      <c r="E107" s="203"/>
      <c r="F107" s="222" t="s">
        <v>284</v>
      </c>
      <c r="G107" s="203"/>
      <c r="H107" s="203" t="s">
        <v>323</v>
      </c>
      <c r="I107" s="203" t="s">
        <v>294</v>
      </c>
      <c r="J107" s="203"/>
      <c r="K107" s="214"/>
    </row>
    <row r="108" spans="2:11" ht="15" customHeight="1" x14ac:dyDescent="0.3">
      <c r="B108" s="223"/>
      <c r="C108" s="203" t="s">
        <v>303</v>
      </c>
      <c r="D108" s="203"/>
      <c r="E108" s="203"/>
      <c r="F108" s="222" t="s">
        <v>290</v>
      </c>
      <c r="G108" s="203"/>
      <c r="H108" s="203" t="s">
        <v>323</v>
      </c>
      <c r="I108" s="203" t="s">
        <v>286</v>
      </c>
      <c r="J108" s="203">
        <v>50</v>
      </c>
      <c r="K108" s="214"/>
    </row>
    <row r="109" spans="2:11" ht="15" customHeight="1" x14ac:dyDescent="0.3">
      <c r="B109" s="223"/>
      <c r="C109" s="203" t="s">
        <v>311</v>
      </c>
      <c r="D109" s="203"/>
      <c r="E109" s="203"/>
      <c r="F109" s="222" t="s">
        <v>290</v>
      </c>
      <c r="G109" s="203"/>
      <c r="H109" s="203" t="s">
        <v>323</v>
      </c>
      <c r="I109" s="203" t="s">
        <v>286</v>
      </c>
      <c r="J109" s="203">
        <v>50</v>
      </c>
      <c r="K109" s="214"/>
    </row>
    <row r="110" spans="2:11" ht="15" customHeight="1" x14ac:dyDescent="0.3">
      <c r="B110" s="223"/>
      <c r="C110" s="203" t="s">
        <v>309</v>
      </c>
      <c r="D110" s="203"/>
      <c r="E110" s="203"/>
      <c r="F110" s="222" t="s">
        <v>290</v>
      </c>
      <c r="G110" s="203"/>
      <c r="H110" s="203" t="s">
        <v>323</v>
      </c>
      <c r="I110" s="203" t="s">
        <v>286</v>
      </c>
      <c r="J110" s="203">
        <v>50</v>
      </c>
      <c r="K110" s="214"/>
    </row>
    <row r="111" spans="2:11" ht="15" customHeight="1" x14ac:dyDescent="0.3">
      <c r="B111" s="223"/>
      <c r="C111" s="203" t="s">
        <v>50</v>
      </c>
      <c r="D111" s="203"/>
      <c r="E111" s="203"/>
      <c r="F111" s="222" t="s">
        <v>284</v>
      </c>
      <c r="G111" s="203"/>
      <c r="H111" s="203" t="s">
        <v>324</v>
      </c>
      <c r="I111" s="203" t="s">
        <v>286</v>
      </c>
      <c r="J111" s="203">
        <v>20</v>
      </c>
      <c r="K111" s="214"/>
    </row>
    <row r="112" spans="2:11" ht="15" customHeight="1" x14ac:dyDescent="0.3">
      <c r="B112" s="223"/>
      <c r="C112" s="203" t="s">
        <v>325</v>
      </c>
      <c r="D112" s="203"/>
      <c r="E112" s="203"/>
      <c r="F112" s="222" t="s">
        <v>284</v>
      </c>
      <c r="G112" s="203"/>
      <c r="H112" s="203" t="s">
        <v>326</v>
      </c>
      <c r="I112" s="203" t="s">
        <v>286</v>
      </c>
      <c r="J112" s="203">
        <v>120</v>
      </c>
      <c r="K112" s="214"/>
    </row>
    <row r="113" spans="2:11" ht="15" customHeight="1" x14ac:dyDescent="0.3">
      <c r="B113" s="223"/>
      <c r="C113" s="203" t="s">
        <v>35</v>
      </c>
      <c r="D113" s="203"/>
      <c r="E113" s="203"/>
      <c r="F113" s="222" t="s">
        <v>284</v>
      </c>
      <c r="G113" s="203"/>
      <c r="H113" s="203" t="s">
        <v>327</v>
      </c>
      <c r="I113" s="203" t="s">
        <v>318</v>
      </c>
      <c r="J113" s="203"/>
      <c r="K113" s="214"/>
    </row>
    <row r="114" spans="2:11" ht="15" customHeight="1" x14ac:dyDescent="0.3">
      <c r="B114" s="223"/>
      <c r="C114" s="203" t="s">
        <v>45</v>
      </c>
      <c r="D114" s="203"/>
      <c r="E114" s="203"/>
      <c r="F114" s="222" t="s">
        <v>284</v>
      </c>
      <c r="G114" s="203"/>
      <c r="H114" s="203" t="s">
        <v>328</v>
      </c>
      <c r="I114" s="203" t="s">
        <v>318</v>
      </c>
      <c r="J114" s="203"/>
      <c r="K114" s="214"/>
    </row>
    <row r="115" spans="2:11" ht="15" customHeight="1" x14ac:dyDescent="0.3">
      <c r="B115" s="223"/>
      <c r="C115" s="203" t="s">
        <v>54</v>
      </c>
      <c r="D115" s="203"/>
      <c r="E115" s="203"/>
      <c r="F115" s="222" t="s">
        <v>284</v>
      </c>
      <c r="G115" s="203"/>
      <c r="H115" s="203" t="s">
        <v>329</v>
      </c>
      <c r="I115" s="203" t="s">
        <v>330</v>
      </c>
      <c r="J115" s="203"/>
      <c r="K115" s="214"/>
    </row>
    <row r="116" spans="2:11" ht="15" customHeight="1" x14ac:dyDescent="0.3">
      <c r="B116" s="226"/>
      <c r="C116" s="232"/>
      <c r="D116" s="232"/>
      <c r="E116" s="232"/>
      <c r="F116" s="232"/>
      <c r="G116" s="232"/>
      <c r="H116" s="232"/>
      <c r="I116" s="232"/>
      <c r="J116" s="232"/>
      <c r="K116" s="228"/>
    </row>
    <row r="117" spans="2:11" ht="18.75" customHeight="1" x14ac:dyDescent="0.3">
      <c r="B117" s="233"/>
      <c r="C117" s="199"/>
      <c r="D117" s="199"/>
      <c r="E117" s="199"/>
      <c r="F117" s="234"/>
      <c r="G117" s="199"/>
      <c r="H117" s="199"/>
      <c r="I117" s="199"/>
      <c r="J117" s="199"/>
      <c r="K117" s="233"/>
    </row>
    <row r="118" spans="2:11" ht="18.75" customHeight="1" x14ac:dyDescent="0.3">
      <c r="B118" s="209"/>
      <c r="C118" s="209"/>
      <c r="D118" s="209"/>
      <c r="E118" s="209"/>
      <c r="F118" s="209"/>
      <c r="G118" s="209"/>
      <c r="H118" s="209"/>
      <c r="I118" s="209"/>
      <c r="J118" s="209"/>
      <c r="K118" s="209"/>
    </row>
    <row r="119" spans="2:11" ht="7.5" customHeight="1" x14ac:dyDescent="0.3">
      <c r="B119" s="235"/>
      <c r="C119" s="236"/>
      <c r="D119" s="236"/>
      <c r="E119" s="236"/>
      <c r="F119" s="236"/>
      <c r="G119" s="236"/>
      <c r="H119" s="236"/>
      <c r="I119" s="236"/>
      <c r="J119" s="236"/>
      <c r="K119" s="237"/>
    </row>
    <row r="120" spans="2:11" ht="45" customHeight="1" x14ac:dyDescent="0.3">
      <c r="B120" s="238"/>
      <c r="C120" s="563" t="s">
        <v>331</v>
      </c>
      <c r="D120" s="563"/>
      <c r="E120" s="563"/>
      <c r="F120" s="563"/>
      <c r="G120" s="563"/>
      <c r="H120" s="563"/>
      <c r="I120" s="563"/>
      <c r="J120" s="563"/>
      <c r="K120" s="239"/>
    </row>
    <row r="121" spans="2:11" ht="17.25" customHeight="1" x14ac:dyDescent="0.3">
      <c r="B121" s="240"/>
      <c r="C121" s="215" t="s">
        <v>278</v>
      </c>
      <c r="D121" s="215"/>
      <c r="E121" s="215"/>
      <c r="F121" s="215" t="s">
        <v>279</v>
      </c>
      <c r="G121" s="216"/>
      <c r="H121" s="215" t="s">
        <v>103</v>
      </c>
      <c r="I121" s="215" t="s">
        <v>54</v>
      </c>
      <c r="J121" s="215" t="s">
        <v>280</v>
      </c>
      <c r="K121" s="241"/>
    </row>
    <row r="122" spans="2:11" ht="17.25" customHeight="1" x14ac:dyDescent="0.3">
      <c r="B122" s="240"/>
      <c r="C122" s="217" t="s">
        <v>281</v>
      </c>
      <c r="D122" s="217"/>
      <c r="E122" s="217"/>
      <c r="F122" s="218" t="s">
        <v>282</v>
      </c>
      <c r="G122" s="219"/>
      <c r="H122" s="217"/>
      <c r="I122" s="217"/>
      <c r="J122" s="217" t="s">
        <v>283</v>
      </c>
      <c r="K122" s="241"/>
    </row>
    <row r="123" spans="2:11" ht="5.25" customHeight="1" x14ac:dyDescent="0.3">
      <c r="B123" s="242"/>
      <c r="C123" s="220"/>
      <c r="D123" s="220"/>
      <c r="E123" s="220"/>
      <c r="F123" s="220"/>
      <c r="G123" s="203"/>
      <c r="H123" s="220"/>
      <c r="I123" s="220"/>
      <c r="J123" s="220"/>
      <c r="K123" s="243"/>
    </row>
    <row r="124" spans="2:11" ht="15" customHeight="1" x14ac:dyDescent="0.3">
      <c r="B124" s="242"/>
      <c r="C124" s="203" t="s">
        <v>287</v>
      </c>
      <c r="D124" s="220"/>
      <c r="E124" s="220"/>
      <c r="F124" s="222" t="s">
        <v>284</v>
      </c>
      <c r="G124" s="203"/>
      <c r="H124" s="203" t="s">
        <v>323</v>
      </c>
      <c r="I124" s="203" t="s">
        <v>286</v>
      </c>
      <c r="J124" s="203">
        <v>120</v>
      </c>
      <c r="K124" s="244"/>
    </row>
    <row r="125" spans="2:11" ht="15" customHeight="1" x14ac:dyDescent="0.3">
      <c r="B125" s="242"/>
      <c r="C125" s="203" t="s">
        <v>332</v>
      </c>
      <c r="D125" s="203"/>
      <c r="E125" s="203"/>
      <c r="F125" s="222" t="s">
        <v>284</v>
      </c>
      <c r="G125" s="203"/>
      <c r="H125" s="203" t="s">
        <v>333</v>
      </c>
      <c r="I125" s="203" t="s">
        <v>286</v>
      </c>
      <c r="J125" s="203" t="s">
        <v>334</v>
      </c>
      <c r="K125" s="244"/>
    </row>
    <row r="126" spans="2:11" ht="15" customHeight="1" x14ac:dyDescent="0.3">
      <c r="B126" s="242"/>
      <c r="C126" s="203" t="s">
        <v>233</v>
      </c>
      <c r="D126" s="203"/>
      <c r="E126" s="203"/>
      <c r="F126" s="222" t="s">
        <v>284</v>
      </c>
      <c r="G126" s="203"/>
      <c r="H126" s="203" t="s">
        <v>335</v>
      </c>
      <c r="I126" s="203" t="s">
        <v>286</v>
      </c>
      <c r="J126" s="203" t="s">
        <v>334</v>
      </c>
      <c r="K126" s="244"/>
    </row>
    <row r="127" spans="2:11" ht="15" customHeight="1" x14ac:dyDescent="0.3">
      <c r="B127" s="242"/>
      <c r="C127" s="203" t="s">
        <v>295</v>
      </c>
      <c r="D127" s="203"/>
      <c r="E127" s="203"/>
      <c r="F127" s="222" t="s">
        <v>290</v>
      </c>
      <c r="G127" s="203"/>
      <c r="H127" s="203" t="s">
        <v>296</v>
      </c>
      <c r="I127" s="203" t="s">
        <v>286</v>
      </c>
      <c r="J127" s="203">
        <v>15</v>
      </c>
      <c r="K127" s="244"/>
    </row>
    <row r="128" spans="2:11" ht="15" customHeight="1" x14ac:dyDescent="0.3">
      <c r="B128" s="242"/>
      <c r="C128" s="224" t="s">
        <v>297</v>
      </c>
      <c r="D128" s="224"/>
      <c r="E128" s="224"/>
      <c r="F128" s="225" t="s">
        <v>290</v>
      </c>
      <c r="G128" s="224"/>
      <c r="H128" s="224" t="s">
        <v>298</v>
      </c>
      <c r="I128" s="224" t="s">
        <v>286</v>
      </c>
      <c r="J128" s="224">
        <v>15</v>
      </c>
      <c r="K128" s="244"/>
    </row>
    <row r="129" spans="2:11" ht="15" customHeight="1" x14ac:dyDescent="0.3">
      <c r="B129" s="242"/>
      <c r="C129" s="224" t="s">
        <v>299</v>
      </c>
      <c r="D129" s="224"/>
      <c r="E129" s="224"/>
      <c r="F129" s="225" t="s">
        <v>290</v>
      </c>
      <c r="G129" s="224"/>
      <c r="H129" s="224" t="s">
        <v>300</v>
      </c>
      <c r="I129" s="224" t="s">
        <v>286</v>
      </c>
      <c r="J129" s="224">
        <v>20</v>
      </c>
      <c r="K129" s="244"/>
    </row>
    <row r="130" spans="2:11" ht="15" customHeight="1" x14ac:dyDescent="0.3">
      <c r="B130" s="242"/>
      <c r="C130" s="224" t="s">
        <v>301</v>
      </c>
      <c r="D130" s="224"/>
      <c r="E130" s="224"/>
      <c r="F130" s="225" t="s">
        <v>290</v>
      </c>
      <c r="G130" s="224"/>
      <c r="H130" s="224" t="s">
        <v>302</v>
      </c>
      <c r="I130" s="224" t="s">
        <v>286</v>
      </c>
      <c r="J130" s="224">
        <v>20</v>
      </c>
      <c r="K130" s="244"/>
    </row>
    <row r="131" spans="2:11" ht="15" customHeight="1" x14ac:dyDescent="0.3">
      <c r="B131" s="242"/>
      <c r="C131" s="203" t="s">
        <v>289</v>
      </c>
      <c r="D131" s="203"/>
      <c r="E131" s="203"/>
      <c r="F131" s="222" t="s">
        <v>290</v>
      </c>
      <c r="G131" s="203"/>
      <c r="H131" s="203" t="s">
        <v>323</v>
      </c>
      <c r="I131" s="203" t="s">
        <v>286</v>
      </c>
      <c r="J131" s="203">
        <v>50</v>
      </c>
      <c r="K131" s="244"/>
    </row>
    <row r="132" spans="2:11" ht="15" customHeight="1" x14ac:dyDescent="0.3">
      <c r="B132" s="242"/>
      <c r="C132" s="203" t="s">
        <v>303</v>
      </c>
      <c r="D132" s="203"/>
      <c r="E132" s="203"/>
      <c r="F132" s="222" t="s">
        <v>290</v>
      </c>
      <c r="G132" s="203"/>
      <c r="H132" s="203" t="s">
        <v>323</v>
      </c>
      <c r="I132" s="203" t="s">
        <v>286</v>
      </c>
      <c r="J132" s="203">
        <v>50</v>
      </c>
      <c r="K132" s="244"/>
    </row>
    <row r="133" spans="2:11" ht="15" customHeight="1" x14ac:dyDescent="0.3">
      <c r="B133" s="242"/>
      <c r="C133" s="203" t="s">
        <v>309</v>
      </c>
      <c r="D133" s="203"/>
      <c r="E133" s="203"/>
      <c r="F133" s="222" t="s">
        <v>290</v>
      </c>
      <c r="G133" s="203"/>
      <c r="H133" s="203" t="s">
        <v>323</v>
      </c>
      <c r="I133" s="203" t="s">
        <v>286</v>
      </c>
      <c r="J133" s="203">
        <v>50</v>
      </c>
      <c r="K133" s="244"/>
    </row>
    <row r="134" spans="2:11" ht="15" customHeight="1" x14ac:dyDescent="0.3">
      <c r="B134" s="242"/>
      <c r="C134" s="203" t="s">
        <v>311</v>
      </c>
      <c r="D134" s="203"/>
      <c r="E134" s="203"/>
      <c r="F134" s="222" t="s">
        <v>290</v>
      </c>
      <c r="G134" s="203"/>
      <c r="H134" s="203" t="s">
        <v>323</v>
      </c>
      <c r="I134" s="203" t="s">
        <v>286</v>
      </c>
      <c r="J134" s="203">
        <v>50</v>
      </c>
      <c r="K134" s="244"/>
    </row>
    <row r="135" spans="2:11" ht="15" customHeight="1" x14ac:dyDescent="0.3">
      <c r="B135" s="242"/>
      <c r="C135" s="203" t="s">
        <v>108</v>
      </c>
      <c r="D135" s="203"/>
      <c r="E135" s="203"/>
      <c r="F135" s="222" t="s">
        <v>290</v>
      </c>
      <c r="G135" s="203"/>
      <c r="H135" s="203" t="s">
        <v>336</v>
      </c>
      <c r="I135" s="203" t="s">
        <v>286</v>
      </c>
      <c r="J135" s="203">
        <v>255</v>
      </c>
      <c r="K135" s="244"/>
    </row>
    <row r="136" spans="2:11" ht="15" customHeight="1" x14ac:dyDescent="0.3">
      <c r="B136" s="242"/>
      <c r="C136" s="203" t="s">
        <v>313</v>
      </c>
      <c r="D136" s="203"/>
      <c r="E136" s="203"/>
      <c r="F136" s="222" t="s">
        <v>284</v>
      </c>
      <c r="G136" s="203"/>
      <c r="H136" s="203" t="s">
        <v>337</v>
      </c>
      <c r="I136" s="203" t="s">
        <v>315</v>
      </c>
      <c r="J136" s="203"/>
      <c r="K136" s="244"/>
    </row>
    <row r="137" spans="2:11" ht="15" customHeight="1" x14ac:dyDescent="0.3">
      <c r="B137" s="242"/>
      <c r="C137" s="203" t="s">
        <v>316</v>
      </c>
      <c r="D137" s="203"/>
      <c r="E137" s="203"/>
      <c r="F137" s="222" t="s">
        <v>284</v>
      </c>
      <c r="G137" s="203"/>
      <c r="H137" s="203" t="s">
        <v>338</v>
      </c>
      <c r="I137" s="203" t="s">
        <v>318</v>
      </c>
      <c r="J137" s="203"/>
      <c r="K137" s="244"/>
    </row>
    <row r="138" spans="2:11" ht="15" customHeight="1" x14ac:dyDescent="0.3">
      <c r="B138" s="242"/>
      <c r="C138" s="203" t="s">
        <v>319</v>
      </c>
      <c r="D138" s="203"/>
      <c r="E138" s="203"/>
      <c r="F138" s="222" t="s">
        <v>284</v>
      </c>
      <c r="G138" s="203"/>
      <c r="H138" s="203" t="s">
        <v>319</v>
      </c>
      <c r="I138" s="203" t="s">
        <v>318</v>
      </c>
      <c r="J138" s="203"/>
      <c r="K138" s="244"/>
    </row>
    <row r="139" spans="2:11" ht="15" customHeight="1" x14ac:dyDescent="0.3">
      <c r="B139" s="242"/>
      <c r="C139" s="203" t="s">
        <v>35</v>
      </c>
      <c r="D139" s="203"/>
      <c r="E139" s="203"/>
      <c r="F139" s="222" t="s">
        <v>284</v>
      </c>
      <c r="G139" s="203"/>
      <c r="H139" s="203" t="s">
        <v>339</v>
      </c>
      <c r="I139" s="203" t="s">
        <v>318</v>
      </c>
      <c r="J139" s="203"/>
      <c r="K139" s="244"/>
    </row>
    <row r="140" spans="2:11" ht="15" customHeight="1" x14ac:dyDescent="0.3">
      <c r="B140" s="242"/>
      <c r="C140" s="203" t="s">
        <v>340</v>
      </c>
      <c r="D140" s="203"/>
      <c r="E140" s="203"/>
      <c r="F140" s="222" t="s">
        <v>284</v>
      </c>
      <c r="G140" s="203"/>
      <c r="H140" s="203" t="s">
        <v>341</v>
      </c>
      <c r="I140" s="203" t="s">
        <v>318</v>
      </c>
      <c r="J140" s="203"/>
      <c r="K140" s="244"/>
    </row>
    <row r="141" spans="2:11" ht="15" customHeight="1" x14ac:dyDescent="0.3">
      <c r="B141" s="245"/>
      <c r="C141" s="246"/>
      <c r="D141" s="246"/>
      <c r="E141" s="246"/>
      <c r="F141" s="246"/>
      <c r="G141" s="246"/>
      <c r="H141" s="246"/>
      <c r="I141" s="246"/>
      <c r="J141" s="246"/>
      <c r="K141" s="247"/>
    </row>
    <row r="142" spans="2:11" ht="18.75" customHeight="1" x14ac:dyDescent="0.3">
      <c r="B142" s="199"/>
      <c r="C142" s="199"/>
      <c r="D142" s="199"/>
      <c r="E142" s="199"/>
      <c r="F142" s="234"/>
      <c r="G142" s="199"/>
      <c r="H142" s="199"/>
      <c r="I142" s="199"/>
      <c r="J142" s="199"/>
      <c r="K142" s="199"/>
    </row>
    <row r="143" spans="2:11" ht="18.75" customHeight="1" x14ac:dyDescent="0.3">
      <c r="B143" s="209"/>
      <c r="C143" s="209"/>
      <c r="D143" s="209"/>
      <c r="E143" s="209"/>
      <c r="F143" s="209"/>
      <c r="G143" s="209"/>
      <c r="H143" s="209"/>
      <c r="I143" s="209"/>
      <c r="J143" s="209"/>
      <c r="K143" s="209"/>
    </row>
    <row r="144" spans="2:11" ht="7.5" customHeight="1" x14ac:dyDescent="0.3">
      <c r="B144" s="210"/>
      <c r="C144" s="211"/>
      <c r="D144" s="211"/>
      <c r="E144" s="211"/>
      <c r="F144" s="211"/>
      <c r="G144" s="211"/>
      <c r="H144" s="211"/>
      <c r="I144" s="211"/>
      <c r="J144" s="211"/>
      <c r="K144" s="212"/>
    </row>
    <row r="145" spans="2:11" ht="45" customHeight="1" x14ac:dyDescent="0.3">
      <c r="B145" s="213"/>
      <c r="C145" s="568" t="s">
        <v>342</v>
      </c>
      <c r="D145" s="568"/>
      <c r="E145" s="568"/>
      <c r="F145" s="568"/>
      <c r="G145" s="568"/>
      <c r="H145" s="568"/>
      <c r="I145" s="568"/>
      <c r="J145" s="568"/>
      <c r="K145" s="214"/>
    </row>
    <row r="146" spans="2:11" ht="17.25" customHeight="1" x14ac:dyDescent="0.3">
      <c r="B146" s="213"/>
      <c r="C146" s="215" t="s">
        <v>278</v>
      </c>
      <c r="D146" s="215"/>
      <c r="E146" s="215"/>
      <c r="F146" s="215" t="s">
        <v>279</v>
      </c>
      <c r="G146" s="216"/>
      <c r="H146" s="215" t="s">
        <v>103</v>
      </c>
      <c r="I146" s="215" t="s">
        <v>54</v>
      </c>
      <c r="J146" s="215" t="s">
        <v>280</v>
      </c>
      <c r="K146" s="214"/>
    </row>
    <row r="147" spans="2:11" ht="17.25" customHeight="1" x14ac:dyDescent="0.3">
      <c r="B147" s="213"/>
      <c r="C147" s="217" t="s">
        <v>281</v>
      </c>
      <c r="D147" s="217"/>
      <c r="E147" s="217"/>
      <c r="F147" s="218" t="s">
        <v>282</v>
      </c>
      <c r="G147" s="219"/>
      <c r="H147" s="217"/>
      <c r="I147" s="217"/>
      <c r="J147" s="217" t="s">
        <v>283</v>
      </c>
      <c r="K147" s="214"/>
    </row>
    <row r="148" spans="2:11" ht="5.25" customHeight="1" x14ac:dyDescent="0.3">
      <c r="B148" s="223"/>
      <c r="C148" s="220"/>
      <c r="D148" s="220"/>
      <c r="E148" s="220"/>
      <c r="F148" s="220"/>
      <c r="G148" s="221"/>
      <c r="H148" s="220"/>
      <c r="I148" s="220"/>
      <c r="J148" s="220"/>
      <c r="K148" s="244"/>
    </row>
    <row r="149" spans="2:11" ht="15" customHeight="1" x14ac:dyDescent="0.3">
      <c r="B149" s="223"/>
      <c r="C149" s="248" t="s">
        <v>287</v>
      </c>
      <c r="D149" s="203"/>
      <c r="E149" s="203"/>
      <c r="F149" s="249" t="s">
        <v>284</v>
      </c>
      <c r="G149" s="203"/>
      <c r="H149" s="248" t="s">
        <v>323</v>
      </c>
      <c r="I149" s="248" t="s">
        <v>286</v>
      </c>
      <c r="J149" s="248">
        <v>120</v>
      </c>
      <c r="K149" s="244"/>
    </row>
    <row r="150" spans="2:11" ht="15" customHeight="1" x14ac:dyDescent="0.3">
      <c r="B150" s="223"/>
      <c r="C150" s="248" t="s">
        <v>332</v>
      </c>
      <c r="D150" s="203"/>
      <c r="E150" s="203"/>
      <c r="F150" s="249" t="s">
        <v>284</v>
      </c>
      <c r="G150" s="203"/>
      <c r="H150" s="248" t="s">
        <v>343</v>
      </c>
      <c r="I150" s="248" t="s">
        <v>286</v>
      </c>
      <c r="J150" s="248" t="s">
        <v>334</v>
      </c>
      <c r="K150" s="244"/>
    </row>
    <row r="151" spans="2:11" ht="15" customHeight="1" x14ac:dyDescent="0.3">
      <c r="B151" s="223"/>
      <c r="C151" s="248" t="s">
        <v>233</v>
      </c>
      <c r="D151" s="203"/>
      <c r="E151" s="203"/>
      <c r="F151" s="249" t="s">
        <v>284</v>
      </c>
      <c r="G151" s="203"/>
      <c r="H151" s="248" t="s">
        <v>344</v>
      </c>
      <c r="I151" s="248" t="s">
        <v>286</v>
      </c>
      <c r="J151" s="248" t="s">
        <v>334</v>
      </c>
      <c r="K151" s="244"/>
    </row>
    <row r="152" spans="2:11" ht="15" customHeight="1" x14ac:dyDescent="0.3">
      <c r="B152" s="223"/>
      <c r="C152" s="248" t="s">
        <v>289</v>
      </c>
      <c r="D152" s="203"/>
      <c r="E152" s="203"/>
      <c r="F152" s="249" t="s">
        <v>290</v>
      </c>
      <c r="G152" s="203"/>
      <c r="H152" s="248" t="s">
        <v>323</v>
      </c>
      <c r="I152" s="248" t="s">
        <v>286</v>
      </c>
      <c r="J152" s="248">
        <v>50</v>
      </c>
      <c r="K152" s="244"/>
    </row>
    <row r="153" spans="2:11" ht="15" customHeight="1" x14ac:dyDescent="0.3">
      <c r="B153" s="223"/>
      <c r="C153" s="248" t="s">
        <v>292</v>
      </c>
      <c r="D153" s="203"/>
      <c r="E153" s="203"/>
      <c r="F153" s="249" t="s">
        <v>284</v>
      </c>
      <c r="G153" s="203"/>
      <c r="H153" s="248" t="s">
        <v>323</v>
      </c>
      <c r="I153" s="248" t="s">
        <v>294</v>
      </c>
      <c r="J153" s="248"/>
      <c r="K153" s="244"/>
    </row>
    <row r="154" spans="2:11" ht="15" customHeight="1" x14ac:dyDescent="0.3">
      <c r="B154" s="223"/>
      <c r="C154" s="248" t="s">
        <v>303</v>
      </c>
      <c r="D154" s="203"/>
      <c r="E154" s="203"/>
      <c r="F154" s="249" t="s">
        <v>290</v>
      </c>
      <c r="G154" s="203"/>
      <c r="H154" s="248" t="s">
        <v>323</v>
      </c>
      <c r="I154" s="248" t="s">
        <v>286</v>
      </c>
      <c r="J154" s="248">
        <v>50</v>
      </c>
      <c r="K154" s="244"/>
    </row>
    <row r="155" spans="2:11" ht="15" customHeight="1" x14ac:dyDescent="0.3">
      <c r="B155" s="223"/>
      <c r="C155" s="248" t="s">
        <v>311</v>
      </c>
      <c r="D155" s="203"/>
      <c r="E155" s="203"/>
      <c r="F155" s="249" t="s">
        <v>290</v>
      </c>
      <c r="G155" s="203"/>
      <c r="H155" s="248" t="s">
        <v>323</v>
      </c>
      <c r="I155" s="248" t="s">
        <v>286</v>
      </c>
      <c r="J155" s="248">
        <v>50</v>
      </c>
      <c r="K155" s="244"/>
    </row>
    <row r="156" spans="2:11" ht="15" customHeight="1" x14ac:dyDescent="0.3">
      <c r="B156" s="223"/>
      <c r="C156" s="248" t="s">
        <v>309</v>
      </c>
      <c r="D156" s="203"/>
      <c r="E156" s="203"/>
      <c r="F156" s="249" t="s">
        <v>290</v>
      </c>
      <c r="G156" s="203"/>
      <c r="H156" s="248" t="s">
        <v>323</v>
      </c>
      <c r="I156" s="248" t="s">
        <v>286</v>
      </c>
      <c r="J156" s="248">
        <v>50</v>
      </c>
      <c r="K156" s="244"/>
    </row>
    <row r="157" spans="2:11" ht="15" customHeight="1" x14ac:dyDescent="0.3">
      <c r="B157" s="223"/>
      <c r="C157" s="248" t="s">
        <v>92</v>
      </c>
      <c r="D157" s="203"/>
      <c r="E157" s="203"/>
      <c r="F157" s="249" t="s">
        <v>284</v>
      </c>
      <c r="G157" s="203"/>
      <c r="H157" s="248" t="s">
        <v>345</v>
      </c>
      <c r="I157" s="248" t="s">
        <v>286</v>
      </c>
      <c r="J157" s="248" t="s">
        <v>346</v>
      </c>
      <c r="K157" s="244"/>
    </row>
    <row r="158" spans="2:11" ht="15" customHeight="1" x14ac:dyDescent="0.3">
      <c r="B158" s="223"/>
      <c r="C158" s="248" t="s">
        <v>347</v>
      </c>
      <c r="D158" s="203"/>
      <c r="E158" s="203"/>
      <c r="F158" s="249" t="s">
        <v>284</v>
      </c>
      <c r="G158" s="203"/>
      <c r="H158" s="248" t="s">
        <v>348</v>
      </c>
      <c r="I158" s="248" t="s">
        <v>318</v>
      </c>
      <c r="J158" s="248"/>
      <c r="K158" s="244"/>
    </row>
    <row r="159" spans="2:11" ht="15" customHeight="1" x14ac:dyDescent="0.3">
      <c r="B159" s="250"/>
      <c r="C159" s="232"/>
      <c r="D159" s="232"/>
      <c r="E159" s="232"/>
      <c r="F159" s="232"/>
      <c r="G159" s="232"/>
      <c r="H159" s="232"/>
      <c r="I159" s="232"/>
      <c r="J159" s="232"/>
      <c r="K159" s="251"/>
    </row>
    <row r="160" spans="2:11" ht="18.75" customHeight="1" x14ac:dyDescent="0.3">
      <c r="B160" s="199"/>
      <c r="C160" s="203"/>
      <c r="D160" s="203"/>
      <c r="E160" s="203"/>
      <c r="F160" s="222"/>
      <c r="G160" s="203"/>
      <c r="H160" s="203"/>
      <c r="I160" s="203"/>
      <c r="J160" s="203"/>
      <c r="K160" s="199"/>
    </row>
    <row r="161" spans="2:11" ht="18.75" customHeight="1" x14ac:dyDescent="0.3">
      <c r="B161" s="209"/>
      <c r="C161" s="209"/>
      <c r="D161" s="209"/>
      <c r="E161" s="209"/>
      <c r="F161" s="209"/>
      <c r="G161" s="209"/>
      <c r="H161" s="209"/>
      <c r="I161" s="209"/>
      <c r="J161" s="209"/>
      <c r="K161" s="209"/>
    </row>
    <row r="162" spans="2:11" ht="7.5" customHeight="1" x14ac:dyDescent="0.3">
      <c r="B162" s="191"/>
      <c r="C162" s="192"/>
      <c r="D162" s="192"/>
      <c r="E162" s="192"/>
      <c r="F162" s="192"/>
      <c r="G162" s="192"/>
      <c r="H162" s="192"/>
      <c r="I162" s="192"/>
      <c r="J162" s="192"/>
      <c r="K162" s="193"/>
    </row>
    <row r="163" spans="2:11" ht="45" customHeight="1" x14ac:dyDescent="0.3">
      <c r="B163" s="194"/>
      <c r="C163" s="563" t="s">
        <v>349</v>
      </c>
      <c r="D163" s="563"/>
      <c r="E163" s="563"/>
      <c r="F163" s="563"/>
      <c r="G163" s="563"/>
      <c r="H163" s="563"/>
      <c r="I163" s="563"/>
      <c r="J163" s="563"/>
      <c r="K163" s="195"/>
    </row>
    <row r="164" spans="2:11" ht="17.25" customHeight="1" x14ac:dyDescent="0.3">
      <c r="B164" s="194"/>
      <c r="C164" s="215" t="s">
        <v>278</v>
      </c>
      <c r="D164" s="215"/>
      <c r="E164" s="215"/>
      <c r="F164" s="215" t="s">
        <v>279</v>
      </c>
      <c r="G164" s="252"/>
      <c r="H164" s="253" t="s">
        <v>103</v>
      </c>
      <c r="I164" s="253" t="s">
        <v>54</v>
      </c>
      <c r="J164" s="215" t="s">
        <v>280</v>
      </c>
      <c r="K164" s="195"/>
    </row>
    <row r="165" spans="2:11" ht="17.25" customHeight="1" x14ac:dyDescent="0.3">
      <c r="B165" s="196"/>
      <c r="C165" s="217" t="s">
        <v>281</v>
      </c>
      <c r="D165" s="217"/>
      <c r="E165" s="217"/>
      <c r="F165" s="218" t="s">
        <v>282</v>
      </c>
      <c r="G165" s="254"/>
      <c r="H165" s="255"/>
      <c r="I165" s="255"/>
      <c r="J165" s="217" t="s">
        <v>283</v>
      </c>
      <c r="K165" s="197"/>
    </row>
    <row r="166" spans="2:11" ht="5.25" customHeight="1" x14ac:dyDescent="0.3">
      <c r="B166" s="223"/>
      <c r="C166" s="220"/>
      <c r="D166" s="220"/>
      <c r="E166" s="220"/>
      <c r="F166" s="220"/>
      <c r="G166" s="221"/>
      <c r="H166" s="220"/>
      <c r="I166" s="220"/>
      <c r="J166" s="220"/>
      <c r="K166" s="244"/>
    </row>
    <row r="167" spans="2:11" ht="15" customHeight="1" x14ac:dyDescent="0.3">
      <c r="B167" s="223"/>
      <c r="C167" s="203" t="s">
        <v>287</v>
      </c>
      <c r="D167" s="203"/>
      <c r="E167" s="203"/>
      <c r="F167" s="222" t="s">
        <v>284</v>
      </c>
      <c r="G167" s="203"/>
      <c r="H167" s="203" t="s">
        <v>323</v>
      </c>
      <c r="I167" s="203" t="s">
        <v>286</v>
      </c>
      <c r="J167" s="203">
        <v>120</v>
      </c>
      <c r="K167" s="244"/>
    </row>
    <row r="168" spans="2:11" ht="15" customHeight="1" x14ac:dyDescent="0.3">
      <c r="B168" s="223"/>
      <c r="C168" s="203" t="s">
        <v>332</v>
      </c>
      <c r="D168" s="203"/>
      <c r="E168" s="203"/>
      <c r="F168" s="222" t="s">
        <v>284</v>
      </c>
      <c r="G168" s="203"/>
      <c r="H168" s="203" t="s">
        <v>333</v>
      </c>
      <c r="I168" s="203" t="s">
        <v>286</v>
      </c>
      <c r="J168" s="203" t="s">
        <v>334</v>
      </c>
      <c r="K168" s="244"/>
    </row>
    <row r="169" spans="2:11" ht="15" customHeight="1" x14ac:dyDescent="0.3">
      <c r="B169" s="223"/>
      <c r="C169" s="203" t="s">
        <v>233</v>
      </c>
      <c r="D169" s="203"/>
      <c r="E169" s="203"/>
      <c r="F169" s="222" t="s">
        <v>284</v>
      </c>
      <c r="G169" s="203"/>
      <c r="H169" s="203" t="s">
        <v>350</v>
      </c>
      <c r="I169" s="203" t="s">
        <v>286</v>
      </c>
      <c r="J169" s="203" t="s">
        <v>334</v>
      </c>
      <c r="K169" s="244"/>
    </row>
    <row r="170" spans="2:11" ht="15" customHeight="1" x14ac:dyDescent="0.3">
      <c r="B170" s="223"/>
      <c r="C170" s="203" t="s">
        <v>289</v>
      </c>
      <c r="D170" s="203"/>
      <c r="E170" s="203"/>
      <c r="F170" s="222" t="s">
        <v>290</v>
      </c>
      <c r="G170" s="203"/>
      <c r="H170" s="203" t="s">
        <v>350</v>
      </c>
      <c r="I170" s="203" t="s">
        <v>286</v>
      </c>
      <c r="J170" s="203">
        <v>50</v>
      </c>
      <c r="K170" s="244"/>
    </row>
    <row r="171" spans="2:11" ht="15" customHeight="1" x14ac:dyDescent="0.3">
      <c r="B171" s="223"/>
      <c r="C171" s="203" t="s">
        <v>292</v>
      </c>
      <c r="D171" s="203"/>
      <c r="E171" s="203"/>
      <c r="F171" s="222" t="s">
        <v>284</v>
      </c>
      <c r="G171" s="203"/>
      <c r="H171" s="203" t="s">
        <v>350</v>
      </c>
      <c r="I171" s="203" t="s">
        <v>294</v>
      </c>
      <c r="J171" s="203"/>
      <c r="K171" s="244"/>
    </row>
    <row r="172" spans="2:11" ht="15" customHeight="1" x14ac:dyDescent="0.3">
      <c r="B172" s="223"/>
      <c r="C172" s="203" t="s">
        <v>303</v>
      </c>
      <c r="D172" s="203"/>
      <c r="E172" s="203"/>
      <c r="F172" s="222" t="s">
        <v>290</v>
      </c>
      <c r="G172" s="203"/>
      <c r="H172" s="203" t="s">
        <v>350</v>
      </c>
      <c r="I172" s="203" t="s">
        <v>286</v>
      </c>
      <c r="J172" s="203">
        <v>50</v>
      </c>
      <c r="K172" s="244"/>
    </row>
    <row r="173" spans="2:11" ht="15" customHeight="1" x14ac:dyDescent="0.3">
      <c r="B173" s="223"/>
      <c r="C173" s="203" t="s">
        <v>311</v>
      </c>
      <c r="D173" s="203"/>
      <c r="E173" s="203"/>
      <c r="F173" s="222" t="s">
        <v>290</v>
      </c>
      <c r="G173" s="203"/>
      <c r="H173" s="203" t="s">
        <v>350</v>
      </c>
      <c r="I173" s="203" t="s">
        <v>286</v>
      </c>
      <c r="J173" s="203">
        <v>50</v>
      </c>
      <c r="K173" s="244"/>
    </row>
    <row r="174" spans="2:11" ht="15" customHeight="1" x14ac:dyDescent="0.3">
      <c r="B174" s="223"/>
      <c r="C174" s="203" t="s">
        <v>309</v>
      </c>
      <c r="D174" s="203"/>
      <c r="E174" s="203"/>
      <c r="F174" s="222" t="s">
        <v>290</v>
      </c>
      <c r="G174" s="203"/>
      <c r="H174" s="203" t="s">
        <v>350</v>
      </c>
      <c r="I174" s="203" t="s">
        <v>286</v>
      </c>
      <c r="J174" s="203">
        <v>50</v>
      </c>
      <c r="K174" s="244"/>
    </row>
    <row r="175" spans="2:11" ht="15" customHeight="1" x14ac:dyDescent="0.3">
      <c r="B175" s="223"/>
      <c r="C175" s="203" t="s">
        <v>102</v>
      </c>
      <c r="D175" s="203"/>
      <c r="E175" s="203"/>
      <c r="F175" s="222" t="s">
        <v>284</v>
      </c>
      <c r="G175" s="203"/>
      <c r="H175" s="203" t="s">
        <v>351</v>
      </c>
      <c r="I175" s="203" t="s">
        <v>352</v>
      </c>
      <c r="J175" s="203"/>
      <c r="K175" s="244"/>
    </row>
    <row r="176" spans="2:11" ht="15" customHeight="1" x14ac:dyDescent="0.3">
      <c r="B176" s="223"/>
      <c r="C176" s="203" t="s">
        <v>54</v>
      </c>
      <c r="D176" s="203"/>
      <c r="E176" s="203"/>
      <c r="F176" s="222" t="s">
        <v>284</v>
      </c>
      <c r="G176" s="203"/>
      <c r="H176" s="203" t="s">
        <v>353</v>
      </c>
      <c r="I176" s="203" t="s">
        <v>354</v>
      </c>
      <c r="J176" s="203">
        <v>1</v>
      </c>
      <c r="K176" s="244"/>
    </row>
    <row r="177" spans="2:11" ht="15" customHeight="1" x14ac:dyDescent="0.3">
      <c r="B177" s="223"/>
      <c r="C177" s="203" t="s">
        <v>50</v>
      </c>
      <c r="D177" s="203"/>
      <c r="E177" s="203"/>
      <c r="F177" s="222" t="s">
        <v>284</v>
      </c>
      <c r="G177" s="203"/>
      <c r="H177" s="203" t="s">
        <v>355</v>
      </c>
      <c r="I177" s="203" t="s">
        <v>286</v>
      </c>
      <c r="J177" s="203">
        <v>20</v>
      </c>
      <c r="K177" s="244"/>
    </row>
    <row r="178" spans="2:11" ht="15" customHeight="1" x14ac:dyDescent="0.3">
      <c r="B178" s="223"/>
      <c r="C178" s="203" t="s">
        <v>103</v>
      </c>
      <c r="D178" s="203"/>
      <c r="E178" s="203"/>
      <c r="F178" s="222" t="s">
        <v>284</v>
      </c>
      <c r="G178" s="203"/>
      <c r="H178" s="203" t="s">
        <v>356</v>
      </c>
      <c r="I178" s="203" t="s">
        <v>286</v>
      </c>
      <c r="J178" s="203">
        <v>255</v>
      </c>
      <c r="K178" s="244"/>
    </row>
    <row r="179" spans="2:11" ht="15" customHeight="1" x14ac:dyDescent="0.3">
      <c r="B179" s="223"/>
      <c r="C179" s="203" t="s">
        <v>104</v>
      </c>
      <c r="D179" s="203"/>
      <c r="E179" s="203"/>
      <c r="F179" s="222" t="s">
        <v>284</v>
      </c>
      <c r="G179" s="203"/>
      <c r="H179" s="203" t="s">
        <v>249</v>
      </c>
      <c r="I179" s="203" t="s">
        <v>286</v>
      </c>
      <c r="J179" s="203">
        <v>10</v>
      </c>
      <c r="K179" s="244"/>
    </row>
    <row r="180" spans="2:11" ht="15" customHeight="1" x14ac:dyDescent="0.3">
      <c r="B180" s="223"/>
      <c r="C180" s="203" t="s">
        <v>105</v>
      </c>
      <c r="D180" s="203"/>
      <c r="E180" s="203"/>
      <c r="F180" s="222" t="s">
        <v>284</v>
      </c>
      <c r="G180" s="203"/>
      <c r="H180" s="203" t="s">
        <v>357</v>
      </c>
      <c r="I180" s="203" t="s">
        <v>318</v>
      </c>
      <c r="J180" s="203"/>
      <c r="K180" s="244"/>
    </row>
    <row r="181" spans="2:11" ht="15" customHeight="1" x14ac:dyDescent="0.3">
      <c r="B181" s="223"/>
      <c r="C181" s="203" t="s">
        <v>358</v>
      </c>
      <c r="D181" s="203"/>
      <c r="E181" s="203"/>
      <c r="F181" s="222" t="s">
        <v>284</v>
      </c>
      <c r="G181" s="203"/>
      <c r="H181" s="203" t="s">
        <v>359</v>
      </c>
      <c r="I181" s="203" t="s">
        <v>318</v>
      </c>
      <c r="J181" s="203"/>
      <c r="K181" s="244"/>
    </row>
    <row r="182" spans="2:11" ht="15" customHeight="1" x14ac:dyDescent="0.3">
      <c r="B182" s="223"/>
      <c r="C182" s="203" t="s">
        <v>347</v>
      </c>
      <c r="D182" s="203"/>
      <c r="E182" s="203"/>
      <c r="F182" s="222" t="s">
        <v>284</v>
      </c>
      <c r="G182" s="203"/>
      <c r="H182" s="203" t="s">
        <v>360</v>
      </c>
      <c r="I182" s="203" t="s">
        <v>318</v>
      </c>
      <c r="J182" s="203"/>
      <c r="K182" s="244"/>
    </row>
    <row r="183" spans="2:11" ht="15" customHeight="1" x14ac:dyDescent="0.3">
      <c r="B183" s="223"/>
      <c r="C183" s="203" t="s">
        <v>107</v>
      </c>
      <c r="D183" s="203"/>
      <c r="E183" s="203"/>
      <c r="F183" s="222" t="s">
        <v>290</v>
      </c>
      <c r="G183" s="203"/>
      <c r="H183" s="203" t="s">
        <v>361</v>
      </c>
      <c r="I183" s="203" t="s">
        <v>286</v>
      </c>
      <c r="J183" s="203">
        <v>50</v>
      </c>
      <c r="K183" s="244"/>
    </row>
    <row r="184" spans="2:11" ht="15" customHeight="1" x14ac:dyDescent="0.3">
      <c r="B184" s="223"/>
      <c r="C184" s="203" t="s">
        <v>362</v>
      </c>
      <c r="D184" s="203"/>
      <c r="E184" s="203"/>
      <c r="F184" s="222" t="s">
        <v>290</v>
      </c>
      <c r="G184" s="203"/>
      <c r="H184" s="203" t="s">
        <v>363</v>
      </c>
      <c r="I184" s="203" t="s">
        <v>364</v>
      </c>
      <c r="J184" s="203"/>
      <c r="K184" s="244"/>
    </row>
    <row r="185" spans="2:11" ht="15" customHeight="1" x14ac:dyDescent="0.3">
      <c r="B185" s="223"/>
      <c r="C185" s="203" t="s">
        <v>365</v>
      </c>
      <c r="D185" s="203"/>
      <c r="E185" s="203"/>
      <c r="F185" s="222" t="s">
        <v>290</v>
      </c>
      <c r="G185" s="203"/>
      <c r="H185" s="203" t="s">
        <v>366</v>
      </c>
      <c r="I185" s="203" t="s">
        <v>364</v>
      </c>
      <c r="J185" s="203"/>
      <c r="K185" s="244"/>
    </row>
    <row r="186" spans="2:11" ht="15" customHeight="1" x14ac:dyDescent="0.3">
      <c r="B186" s="223"/>
      <c r="C186" s="203" t="s">
        <v>367</v>
      </c>
      <c r="D186" s="203"/>
      <c r="E186" s="203"/>
      <c r="F186" s="222" t="s">
        <v>290</v>
      </c>
      <c r="G186" s="203"/>
      <c r="H186" s="203" t="s">
        <v>368</v>
      </c>
      <c r="I186" s="203" t="s">
        <v>364</v>
      </c>
      <c r="J186" s="203"/>
      <c r="K186" s="244"/>
    </row>
    <row r="187" spans="2:11" ht="15" customHeight="1" x14ac:dyDescent="0.3">
      <c r="B187" s="223"/>
      <c r="C187" s="256" t="s">
        <v>369</v>
      </c>
      <c r="D187" s="203"/>
      <c r="E187" s="203"/>
      <c r="F187" s="222" t="s">
        <v>290</v>
      </c>
      <c r="G187" s="203"/>
      <c r="H187" s="203" t="s">
        <v>370</v>
      </c>
      <c r="I187" s="203" t="s">
        <v>371</v>
      </c>
      <c r="J187" s="257" t="s">
        <v>372</v>
      </c>
      <c r="K187" s="244"/>
    </row>
    <row r="188" spans="2:11" ht="15" customHeight="1" x14ac:dyDescent="0.3">
      <c r="B188" s="223"/>
      <c r="C188" s="208" t="s">
        <v>39</v>
      </c>
      <c r="D188" s="203"/>
      <c r="E188" s="203"/>
      <c r="F188" s="222" t="s">
        <v>284</v>
      </c>
      <c r="G188" s="203"/>
      <c r="H188" s="199" t="s">
        <v>373</v>
      </c>
      <c r="I188" s="203" t="s">
        <v>374</v>
      </c>
      <c r="J188" s="203"/>
      <c r="K188" s="244"/>
    </row>
    <row r="189" spans="2:11" ht="15" customHeight="1" x14ac:dyDescent="0.3">
      <c r="B189" s="223"/>
      <c r="C189" s="208" t="s">
        <v>375</v>
      </c>
      <c r="D189" s="203"/>
      <c r="E189" s="203"/>
      <c r="F189" s="222" t="s">
        <v>284</v>
      </c>
      <c r="G189" s="203"/>
      <c r="H189" s="203" t="s">
        <v>376</v>
      </c>
      <c r="I189" s="203" t="s">
        <v>318</v>
      </c>
      <c r="J189" s="203"/>
      <c r="K189" s="244"/>
    </row>
    <row r="190" spans="2:11" ht="15" customHeight="1" x14ac:dyDescent="0.3">
      <c r="B190" s="223"/>
      <c r="C190" s="208" t="s">
        <v>377</v>
      </c>
      <c r="D190" s="203"/>
      <c r="E190" s="203"/>
      <c r="F190" s="222" t="s">
        <v>284</v>
      </c>
      <c r="G190" s="203"/>
      <c r="H190" s="203" t="s">
        <v>378</v>
      </c>
      <c r="I190" s="203" t="s">
        <v>318</v>
      </c>
      <c r="J190" s="203"/>
      <c r="K190" s="244"/>
    </row>
    <row r="191" spans="2:11" ht="15" customHeight="1" x14ac:dyDescent="0.3">
      <c r="B191" s="223"/>
      <c r="C191" s="208" t="s">
        <v>379</v>
      </c>
      <c r="D191" s="203"/>
      <c r="E191" s="203"/>
      <c r="F191" s="222" t="s">
        <v>290</v>
      </c>
      <c r="G191" s="203"/>
      <c r="H191" s="203" t="s">
        <v>380</v>
      </c>
      <c r="I191" s="203" t="s">
        <v>318</v>
      </c>
      <c r="J191" s="203"/>
      <c r="K191" s="244"/>
    </row>
    <row r="192" spans="2:11" ht="15" customHeight="1" x14ac:dyDescent="0.3">
      <c r="B192" s="250"/>
      <c r="C192" s="258"/>
      <c r="D192" s="232"/>
      <c r="E192" s="232"/>
      <c r="F192" s="232"/>
      <c r="G192" s="232"/>
      <c r="H192" s="232"/>
      <c r="I192" s="232"/>
      <c r="J192" s="232"/>
      <c r="K192" s="251"/>
    </row>
    <row r="193" spans="2:11" ht="18.75" customHeight="1" x14ac:dyDescent="0.3">
      <c r="B193" s="199"/>
      <c r="C193" s="203"/>
      <c r="D193" s="203"/>
      <c r="E193" s="203"/>
      <c r="F193" s="222"/>
      <c r="G193" s="203"/>
      <c r="H193" s="203"/>
      <c r="I193" s="203"/>
      <c r="J193" s="203"/>
      <c r="K193" s="199"/>
    </row>
    <row r="194" spans="2:11" ht="18.75" customHeight="1" x14ac:dyDescent="0.3">
      <c r="B194" s="199"/>
      <c r="C194" s="203"/>
      <c r="D194" s="203"/>
      <c r="E194" s="203"/>
      <c r="F194" s="222"/>
      <c r="G194" s="203"/>
      <c r="H194" s="203"/>
      <c r="I194" s="203"/>
      <c r="J194" s="203"/>
      <c r="K194" s="199"/>
    </row>
    <row r="195" spans="2:11" ht="18.75" customHeight="1" x14ac:dyDescent="0.3">
      <c r="B195" s="209"/>
      <c r="C195" s="209"/>
      <c r="D195" s="209"/>
      <c r="E195" s="209"/>
      <c r="F195" s="209"/>
      <c r="G195" s="209"/>
      <c r="H195" s="209"/>
      <c r="I195" s="209"/>
      <c r="J195" s="209"/>
      <c r="K195" s="209"/>
    </row>
    <row r="196" spans="2:11" x14ac:dyDescent="0.3">
      <c r="B196" s="191"/>
      <c r="C196" s="192"/>
      <c r="D196" s="192"/>
      <c r="E196" s="192"/>
      <c r="F196" s="192"/>
      <c r="G196" s="192"/>
      <c r="H196" s="192"/>
      <c r="I196" s="192"/>
      <c r="J196" s="192"/>
      <c r="K196" s="193"/>
    </row>
    <row r="197" spans="2:11" ht="21" x14ac:dyDescent="0.3">
      <c r="B197" s="194"/>
      <c r="C197" s="563" t="s">
        <v>381</v>
      </c>
      <c r="D197" s="563"/>
      <c r="E197" s="563"/>
      <c r="F197" s="563"/>
      <c r="G197" s="563"/>
      <c r="H197" s="563"/>
      <c r="I197" s="563"/>
      <c r="J197" s="563"/>
      <c r="K197" s="195"/>
    </row>
    <row r="198" spans="2:11" ht="25.5" customHeight="1" x14ac:dyDescent="0.3">
      <c r="B198" s="194"/>
      <c r="C198" s="259" t="s">
        <v>382</v>
      </c>
      <c r="D198" s="259"/>
      <c r="E198" s="259"/>
      <c r="F198" s="259" t="s">
        <v>383</v>
      </c>
      <c r="G198" s="260"/>
      <c r="H198" s="569" t="s">
        <v>384</v>
      </c>
      <c r="I198" s="569"/>
      <c r="J198" s="569"/>
      <c r="K198" s="195"/>
    </row>
    <row r="199" spans="2:11" ht="5.25" customHeight="1" x14ac:dyDescent="0.3">
      <c r="B199" s="223"/>
      <c r="C199" s="220"/>
      <c r="D199" s="220"/>
      <c r="E199" s="220"/>
      <c r="F199" s="220"/>
      <c r="G199" s="203"/>
      <c r="H199" s="220"/>
      <c r="I199" s="220"/>
      <c r="J199" s="220"/>
      <c r="K199" s="244"/>
    </row>
    <row r="200" spans="2:11" ht="15" customHeight="1" x14ac:dyDescent="0.3">
      <c r="B200" s="223"/>
      <c r="C200" s="203" t="s">
        <v>374</v>
      </c>
      <c r="D200" s="203"/>
      <c r="E200" s="203"/>
      <c r="F200" s="222" t="s">
        <v>40</v>
      </c>
      <c r="G200" s="203"/>
      <c r="H200" s="566" t="s">
        <v>385</v>
      </c>
      <c r="I200" s="566"/>
      <c r="J200" s="566"/>
      <c r="K200" s="244"/>
    </row>
    <row r="201" spans="2:11" ht="15" customHeight="1" x14ac:dyDescent="0.3">
      <c r="B201" s="223"/>
      <c r="C201" s="229"/>
      <c r="D201" s="203"/>
      <c r="E201" s="203"/>
      <c r="F201" s="222" t="s">
        <v>41</v>
      </c>
      <c r="G201" s="203"/>
      <c r="H201" s="566" t="s">
        <v>386</v>
      </c>
      <c r="I201" s="566"/>
      <c r="J201" s="566"/>
      <c r="K201" s="244"/>
    </row>
    <row r="202" spans="2:11" ht="15" customHeight="1" x14ac:dyDescent="0.3">
      <c r="B202" s="223"/>
      <c r="C202" s="229"/>
      <c r="D202" s="203"/>
      <c r="E202" s="203"/>
      <c r="F202" s="222" t="s">
        <v>44</v>
      </c>
      <c r="G202" s="203"/>
      <c r="H202" s="566" t="s">
        <v>387</v>
      </c>
      <c r="I202" s="566"/>
      <c r="J202" s="566"/>
      <c r="K202" s="244"/>
    </row>
    <row r="203" spans="2:11" ht="15" customHeight="1" x14ac:dyDescent="0.3">
      <c r="B203" s="223"/>
      <c r="C203" s="203"/>
      <c r="D203" s="203"/>
      <c r="E203" s="203"/>
      <c r="F203" s="222" t="s">
        <v>42</v>
      </c>
      <c r="G203" s="203"/>
      <c r="H203" s="566" t="s">
        <v>388</v>
      </c>
      <c r="I203" s="566"/>
      <c r="J203" s="566"/>
      <c r="K203" s="244"/>
    </row>
    <row r="204" spans="2:11" ht="15" customHeight="1" x14ac:dyDescent="0.3">
      <c r="B204" s="223"/>
      <c r="C204" s="203"/>
      <c r="D204" s="203"/>
      <c r="E204" s="203"/>
      <c r="F204" s="222" t="s">
        <v>43</v>
      </c>
      <c r="G204" s="203"/>
      <c r="H204" s="566" t="s">
        <v>389</v>
      </c>
      <c r="I204" s="566"/>
      <c r="J204" s="566"/>
      <c r="K204" s="244"/>
    </row>
    <row r="205" spans="2:11" ht="15" customHeight="1" x14ac:dyDescent="0.3">
      <c r="B205" s="223"/>
      <c r="C205" s="203"/>
      <c r="D205" s="203"/>
      <c r="E205" s="203"/>
      <c r="F205" s="222"/>
      <c r="G205" s="203"/>
      <c r="H205" s="203"/>
      <c r="I205" s="203"/>
      <c r="J205" s="203"/>
      <c r="K205" s="244"/>
    </row>
    <row r="206" spans="2:11" ht="15" customHeight="1" x14ac:dyDescent="0.3">
      <c r="B206" s="223"/>
      <c r="C206" s="203" t="s">
        <v>330</v>
      </c>
      <c r="D206" s="203"/>
      <c r="E206" s="203"/>
      <c r="F206" s="222" t="s">
        <v>76</v>
      </c>
      <c r="G206" s="203"/>
      <c r="H206" s="566" t="s">
        <v>390</v>
      </c>
      <c r="I206" s="566"/>
      <c r="J206" s="566"/>
      <c r="K206" s="244"/>
    </row>
    <row r="207" spans="2:11" ht="15" customHeight="1" x14ac:dyDescent="0.3">
      <c r="B207" s="223"/>
      <c r="C207" s="229"/>
      <c r="D207" s="203"/>
      <c r="E207" s="203"/>
      <c r="F207" s="222" t="s">
        <v>227</v>
      </c>
      <c r="G207" s="203"/>
      <c r="H207" s="566" t="s">
        <v>228</v>
      </c>
      <c r="I207" s="566"/>
      <c r="J207" s="566"/>
      <c r="K207" s="244"/>
    </row>
    <row r="208" spans="2:11" ht="15" customHeight="1" x14ac:dyDescent="0.3">
      <c r="B208" s="223"/>
      <c r="C208" s="203"/>
      <c r="D208" s="203"/>
      <c r="E208" s="203"/>
      <c r="F208" s="222" t="s">
        <v>225</v>
      </c>
      <c r="G208" s="203"/>
      <c r="H208" s="566" t="s">
        <v>391</v>
      </c>
      <c r="I208" s="566"/>
      <c r="J208" s="566"/>
      <c r="K208" s="244"/>
    </row>
    <row r="209" spans="2:11" ht="15" customHeight="1" x14ac:dyDescent="0.3">
      <c r="B209" s="261"/>
      <c r="C209" s="229"/>
      <c r="D209" s="229"/>
      <c r="E209" s="229"/>
      <c r="F209" s="222" t="s">
        <v>229</v>
      </c>
      <c r="G209" s="208"/>
      <c r="H209" s="570" t="s">
        <v>230</v>
      </c>
      <c r="I209" s="570"/>
      <c r="J209" s="570"/>
      <c r="K209" s="262"/>
    </row>
    <row r="210" spans="2:11" ht="15" customHeight="1" x14ac:dyDescent="0.3">
      <c r="B210" s="261"/>
      <c r="C210" s="229"/>
      <c r="D210" s="229"/>
      <c r="E210" s="229"/>
      <c r="F210" s="222" t="s">
        <v>231</v>
      </c>
      <c r="G210" s="208"/>
      <c r="H210" s="570" t="s">
        <v>392</v>
      </c>
      <c r="I210" s="570"/>
      <c r="J210" s="570"/>
      <c r="K210" s="262"/>
    </row>
    <row r="211" spans="2:11" ht="15" customHeight="1" x14ac:dyDescent="0.3">
      <c r="B211" s="261"/>
      <c r="C211" s="229"/>
      <c r="D211" s="229"/>
      <c r="E211" s="229"/>
      <c r="F211" s="263"/>
      <c r="G211" s="208"/>
      <c r="H211" s="264"/>
      <c r="I211" s="264"/>
      <c r="J211" s="264"/>
      <c r="K211" s="262"/>
    </row>
    <row r="212" spans="2:11" ht="15" customHeight="1" x14ac:dyDescent="0.3">
      <c r="B212" s="261"/>
      <c r="C212" s="203" t="s">
        <v>354</v>
      </c>
      <c r="D212" s="229"/>
      <c r="E212" s="229"/>
      <c r="F212" s="222">
        <v>1</v>
      </c>
      <c r="G212" s="208"/>
      <c r="H212" s="570" t="s">
        <v>393</v>
      </c>
      <c r="I212" s="570"/>
      <c r="J212" s="570"/>
      <c r="K212" s="262"/>
    </row>
    <row r="213" spans="2:11" ht="15" customHeight="1" x14ac:dyDescent="0.3">
      <c r="B213" s="261"/>
      <c r="C213" s="229"/>
      <c r="D213" s="229"/>
      <c r="E213" s="229"/>
      <c r="F213" s="222">
        <v>2</v>
      </c>
      <c r="G213" s="208"/>
      <c r="H213" s="570" t="s">
        <v>394</v>
      </c>
      <c r="I213" s="570"/>
      <c r="J213" s="570"/>
      <c r="K213" s="262"/>
    </row>
    <row r="214" spans="2:11" ht="15" customHeight="1" x14ac:dyDescent="0.3">
      <c r="B214" s="261"/>
      <c r="C214" s="229"/>
      <c r="D214" s="229"/>
      <c r="E214" s="229"/>
      <c r="F214" s="222">
        <v>3</v>
      </c>
      <c r="G214" s="208"/>
      <c r="H214" s="570" t="s">
        <v>395</v>
      </c>
      <c r="I214" s="570"/>
      <c r="J214" s="570"/>
      <c r="K214" s="262"/>
    </row>
    <row r="215" spans="2:11" ht="15" customHeight="1" x14ac:dyDescent="0.3">
      <c r="B215" s="261"/>
      <c r="C215" s="229"/>
      <c r="D215" s="229"/>
      <c r="E215" s="229"/>
      <c r="F215" s="222">
        <v>4</v>
      </c>
      <c r="G215" s="208"/>
      <c r="H215" s="570" t="s">
        <v>396</v>
      </c>
      <c r="I215" s="570"/>
      <c r="J215" s="570"/>
      <c r="K215" s="262"/>
    </row>
    <row r="216" spans="2:11" ht="12.75" customHeight="1" x14ac:dyDescent="0.3">
      <c r="B216" s="265"/>
      <c r="C216" s="266"/>
      <c r="D216" s="266"/>
      <c r="E216" s="266"/>
      <c r="F216" s="266"/>
      <c r="G216" s="266"/>
      <c r="H216" s="266"/>
      <c r="I216" s="266"/>
      <c r="J216" s="266"/>
      <c r="K216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Rekapitulace stavby</vt:lpstr>
      <vt:lpstr>SO 155-V - Chodníky a cyk...</vt:lpstr>
      <vt:lpstr>SO 160.1 - Vjezdy na pozemky</vt:lpstr>
      <vt:lpstr>SO 422 - Veř.osvětlení_souhrn</vt:lpstr>
      <vt:lpstr>SO 422 - Veř.osvětlení_položky</vt:lpstr>
      <vt:lpstr>Pokyny pro vyplnění</vt:lpstr>
      <vt:lpstr>'Rekapitulace stavby'!Názvy_tisku</vt:lpstr>
      <vt:lpstr>'SO 155-V - Chodníky a cyk...'!Názvy_tisku</vt:lpstr>
      <vt:lpstr>'SO 160.1 - Vjezdy na pozemky'!Názvy_tisku</vt:lpstr>
      <vt:lpstr>'SO 422 - Veř.osvětlení_souhrn'!Názvy_tisku</vt:lpstr>
      <vt:lpstr>'Pokyny pro vyplnění'!Oblast_tisku</vt:lpstr>
      <vt:lpstr>'Rekapitulace stavby'!Oblast_tisku</vt:lpstr>
      <vt:lpstr>'SO 155-V - Chodníky a cyk...'!Oblast_tisku</vt:lpstr>
      <vt:lpstr>'SO 160.1 - Vjezdy na pozemky'!Oblast_tisku</vt:lpstr>
      <vt:lpstr>'SO 422 - Veř.osvětlení_souhrn'!Oblast_tisku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Veronika</dc:creator>
  <cp:lastModifiedBy>Máša Martin</cp:lastModifiedBy>
  <cp:lastPrinted>2018-11-13T22:22:22Z</cp:lastPrinted>
  <dcterms:created xsi:type="dcterms:W3CDTF">2018-02-22T08:30:05Z</dcterms:created>
  <dcterms:modified xsi:type="dcterms:W3CDTF">2019-04-15T12:44:14Z</dcterms:modified>
</cp:coreProperties>
</file>